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8.xml" ContentType="application/vnd.openxmlformats-officedocument.drawingml.chart+xml"/>
  <Override PartName="/xl/charts/chart199.xml" ContentType="application/vnd.openxmlformats-officedocument.drawingml.chart+xml"/>
  <Override PartName="/xl/charts/chart200.xml" ContentType="application/vnd.openxmlformats-officedocument.drawingml.chart+xml"/>
  <Override PartName="/xl/charts/chart201.xml" ContentType="application/vnd.openxmlformats-officedocument.drawingml.chart+xml"/>
  <Override PartName="/xl/charts/chart202.xml" ContentType="application/vnd.openxmlformats-officedocument.drawingml.chart+xml"/>
  <Override PartName="/xl/charts/chart203.xml" ContentType="application/vnd.openxmlformats-officedocument.drawingml.chart+xml"/>
  <Override PartName="/xl/charts/chart204.xml" ContentType="application/vnd.openxmlformats-officedocument.drawingml.chart+xml"/>
  <Override PartName="/xl/charts/chart205.xml" ContentType="application/vnd.openxmlformats-officedocument.drawingml.chart+xml"/>
  <Override PartName="/xl/charts/chart206.xml" ContentType="application/vnd.openxmlformats-officedocument.drawingml.chart+xml"/>
  <Override PartName="/xl/charts/chart207.xml" ContentType="application/vnd.openxmlformats-officedocument.drawingml.chart+xml"/>
  <Override PartName="/xl/charts/chart208.xml" ContentType="application/vnd.openxmlformats-officedocument.drawingml.chart+xml"/>
  <Override PartName="/xl/charts/chart209.xml" ContentType="application/vnd.openxmlformats-officedocument.drawingml.chart+xml"/>
  <Override PartName="/xl/charts/chart210.xml" ContentType="application/vnd.openxmlformats-officedocument.drawingml.chart+xml"/>
  <Override PartName="/xl/charts/chart211.xml" ContentType="application/vnd.openxmlformats-officedocument.drawingml.chart+xml"/>
  <Override PartName="/xl/charts/chart212.xml" ContentType="application/vnd.openxmlformats-officedocument.drawingml.chart+xml"/>
  <Override PartName="/xl/charts/chart213.xml" ContentType="application/vnd.openxmlformats-officedocument.drawingml.chart+xml"/>
  <Override PartName="/xl/charts/chart214.xml" ContentType="application/vnd.openxmlformats-officedocument.drawingml.chart+xml"/>
  <Override PartName="/xl/charts/chart215.xml" ContentType="application/vnd.openxmlformats-officedocument.drawingml.chart+xml"/>
  <Override PartName="/xl/charts/chart21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ΑΠΟΔΕΙΚΤΙΚΗ ΙΑΤΡΙΚΗ 2026\2026 semester lectures\"/>
    </mc:Choice>
  </mc:AlternateContent>
  <xr:revisionPtr revIDLastSave="0" documentId="8_{3CC62BAF-1612-474C-B53A-CF787C7F9D0F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treatment vs control" sheetId="9" r:id="rId1"/>
    <sheet name="older vs younger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12" i="9" l="1"/>
  <c r="B29" i="9" s="1" a="1"/>
  <c r="B29" i="9" s="1"/>
  <c r="M11" i="9"/>
  <c r="L11" i="9"/>
  <c r="I11" i="9" s="1"/>
  <c r="M10" i="9"/>
  <c r="N10" i="9" s="1"/>
  <c r="L10" i="9"/>
  <c r="M9" i="9"/>
  <c r="O9" i="9" s="1"/>
  <c r="P9" i="9" s="1"/>
  <c r="L9" i="9"/>
  <c r="M8" i="9"/>
  <c r="N8" i="9" s="1"/>
  <c r="L8" i="9"/>
  <c r="I8" i="9" s="1"/>
  <c r="M7" i="9"/>
  <c r="N7" i="9" s="1"/>
  <c r="L7" i="9"/>
  <c r="I7" i="9" s="1"/>
  <c r="M6" i="9"/>
  <c r="O6" i="9" s="1"/>
  <c r="P6" i="9" s="1"/>
  <c r="L6" i="9"/>
  <c r="J6" i="9" s="1"/>
  <c r="M5" i="9"/>
  <c r="N5" i="9" s="1"/>
  <c r="L5" i="9"/>
  <c r="I5" i="9" s="1"/>
  <c r="M4" i="9"/>
  <c r="O4" i="9" s="1"/>
  <c r="P4" i="9" s="1"/>
  <c r="L4" i="9"/>
  <c r="I6" i="9" l="1"/>
  <c r="K4" i="9"/>
  <c r="O5" i="9"/>
  <c r="P5" i="9" s="1"/>
  <c r="K10" i="9"/>
  <c r="K9" i="9"/>
  <c r="Q7" i="9"/>
  <c r="R7" i="9" s="1"/>
  <c r="S7" i="9"/>
  <c r="O8" i="9"/>
  <c r="P8" i="9" s="1"/>
  <c r="N4" i="9"/>
  <c r="O7" i="9"/>
  <c r="P7" i="9" s="1"/>
  <c r="J11" i="9"/>
  <c r="T7" i="9"/>
  <c r="T5" i="9"/>
  <c r="J7" i="9"/>
  <c r="J8" i="9"/>
  <c r="K7" i="9"/>
  <c r="K8" i="9"/>
  <c r="Q8" i="9"/>
  <c r="R8" i="9" s="1"/>
  <c r="S8" i="9"/>
  <c r="Q5" i="9"/>
  <c r="R5" i="9" s="1"/>
  <c r="S5" i="9"/>
  <c r="S10" i="9"/>
  <c r="Q10" i="9"/>
  <c r="R10" i="9" s="1"/>
  <c r="I4" i="9"/>
  <c r="J5" i="9"/>
  <c r="K6" i="9"/>
  <c r="N9" i="9"/>
  <c r="O10" i="9"/>
  <c r="P10" i="9" s="1"/>
  <c r="J4" i="9"/>
  <c r="K5" i="9"/>
  <c r="T10" i="9"/>
  <c r="N11" i="9"/>
  <c r="T8" i="9"/>
  <c r="O11" i="9"/>
  <c r="P11" i="9" s="1"/>
  <c r="J10" i="9"/>
  <c r="K11" i="9"/>
  <c r="I10" i="9"/>
  <c r="N6" i="9"/>
  <c r="I9" i="9"/>
  <c r="J9" i="9"/>
  <c r="Y15" i="8"/>
  <c r="B32" i="8" s="1" a="1"/>
  <c r="B32" i="8" s="1"/>
  <c r="L6" i="8"/>
  <c r="M6" i="8"/>
  <c r="N6" i="8" s="1"/>
  <c r="L7" i="8"/>
  <c r="M7" i="8"/>
  <c r="N7" i="8" s="1"/>
  <c r="L8" i="8"/>
  <c r="M8" i="8"/>
  <c r="O8" i="8" s="1"/>
  <c r="P8" i="8" s="1"/>
  <c r="L9" i="8"/>
  <c r="M9" i="8"/>
  <c r="O9" i="8" s="1"/>
  <c r="P9" i="8" s="1"/>
  <c r="L10" i="8"/>
  <c r="M10" i="8"/>
  <c r="O10" i="8" s="1"/>
  <c r="P10" i="8" s="1"/>
  <c r="N10" i="8"/>
  <c r="L11" i="8"/>
  <c r="I11" i="8" s="1"/>
  <c r="M11" i="8"/>
  <c r="N11" i="8" s="1"/>
  <c r="M14" i="8"/>
  <c r="O14" i="8" s="1"/>
  <c r="P14" i="8" s="1"/>
  <c r="L14" i="8"/>
  <c r="M13" i="8"/>
  <c r="N13" i="8" s="1"/>
  <c r="L13" i="8"/>
  <c r="T13" i="8" s="1"/>
  <c r="M12" i="8"/>
  <c r="O12" i="8" s="1"/>
  <c r="P12" i="8" s="1"/>
  <c r="L12" i="8"/>
  <c r="M5" i="8"/>
  <c r="N5" i="8" s="1"/>
  <c r="L5" i="8"/>
  <c r="M4" i="8"/>
  <c r="N4" i="8" s="1"/>
  <c r="L4" i="8"/>
  <c r="Q7" i="8" l="1"/>
  <c r="Q10" i="8"/>
  <c r="Q6" i="8"/>
  <c r="Q11" i="8"/>
  <c r="K10" i="8"/>
  <c r="J7" i="8"/>
  <c r="S13" i="8"/>
  <c r="T10" i="8"/>
  <c r="K4" i="8"/>
  <c r="I10" i="8"/>
  <c r="J9" i="8"/>
  <c r="T7" i="8"/>
  <c r="K14" i="8"/>
  <c r="S7" i="8"/>
  <c r="T9" i="9"/>
  <c r="T4" i="9"/>
  <c r="T11" i="9"/>
  <c r="N8" i="8"/>
  <c r="S10" i="8"/>
  <c r="I9" i="8"/>
  <c r="J8" i="8"/>
  <c r="O11" i="8"/>
  <c r="P11" i="8" s="1"/>
  <c r="T8" i="8"/>
  <c r="K7" i="8"/>
  <c r="R11" i="8"/>
  <c r="K9" i="8"/>
  <c r="N9" i="8"/>
  <c r="Q4" i="9"/>
  <c r="R4" i="9" s="1"/>
  <c r="S4" i="9"/>
  <c r="Q6" i="9"/>
  <c r="R6" i="9" s="1"/>
  <c r="S6" i="9"/>
  <c r="Q9" i="9"/>
  <c r="R9" i="9" s="1"/>
  <c r="S9" i="9"/>
  <c r="N12" i="9"/>
  <c r="S11" i="9"/>
  <c r="Q11" i="9"/>
  <c r="R11" i="9" s="1"/>
  <c r="T6" i="9"/>
  <c r="T12" i="9" s="1"/>
  <c r="J6" i="8"/>
  <c r="S6" i="8"/>
  <c r="O6" i="8"/>
  <c r="P6" i="8" s="1"/>
  <c r="T6" i="8"/>
  <c r="R10" i="8"/>
  <c r="R7" i="8"/>
  <c r="K8" i="8"/>
  <c r="J10" i="8"/>
  <c r="I8" i="8"/>
  <c r="R6" i="8"/>
  <c r="I7" i="8"/>
  <c r="I6" i="8"/>
  <c r="K6" i="8"/>
  <c r="O7" i="8"/>
  <c r="P7" i="8" s="1"/>
  <c r="K12" i="8"/>
  <c r="K5" i="8"/>
  <c r="I14" i="8"/>
  <c r="J14" i="8"/>
  <c r="I12" i="8"/>
  <c r="N12" i="8"/>
  <c r="O13" i="8"/>
  <c r="P13" i="8" s="1"/>
  <c r="I13" i="8"/>
  <c r="K11" i="8"/>
  <c r="J13" i="8"/>
  <c r="Q13" i="8"/>
  <c r="R13" i="8" s="1"/>
  <c r="Q4" i="8"/>
  <c r="R4" i="8" s="1"/>
  <c r="S4" i="8"/>
  <c r="S5" i="8"/>
  <c r="Q5" i="8"/>
  <c r="R5" i="8" s="1"/>
  <c r="O4" i="8"/>
  <c r="P4" i="8" s="1"/>
  <c r="J12" i="8"/>
  <c r="K13" i="8"/>
  <c r="O5" i="8"/>
  <c r="P5" i="8" s="1"/>
  <c r="N14" i="8"/>
  <c r="T5" i="8"/>
  <c r="T4" i="8"/>
  <c r="I5" i="8"/>
  <c r="J11" i="8"/>
  <c r="I4" i="8"/>
  <c r="J5" i="8"/>
  <c r="J4" i="8"/>
  <c r="Q12" i="8" l="1"/>
  <c r="R12" i="8" s="1"/>
  <c r="S14" i="8"/>
  <c r="T14" i="8"/>
  <c r="N15" i="8"/>
  <c r="X12" i="8" s="1"/>
  <c r="V12" i="9"/>
  <c r="X7" i="9"/>
  <c r="X5" i="9"/>
  <c r="X8" i="9"/>
  <c r="X10" i="9"/>
  <c r="X6" i="9"/>
  <c r="X11" i="9"/>
  <c r="X4" i="9"/>
  <c r="X9" i="9"/>
  <c r="Q8" i="8"/>
  <c r="R8" i="8" s="1"/>
  <c r="S8" i="8"/>
  <c r="Q9" i="8"/>
  <c r="R9" i="8" s="1"/>
  <c r="S9" i="8"/>
  <c r="T9" i="8"/>
  <c r="S12" i="9"/>
  <c r="U12" i="9"/>
  <c r="B19" i="9" s="1"/>
  <c r="S12" i="8"/>
  <c r="T12" i="8"/>
  <c r="S11" i="8"/>
  <c r="T11" i="8"/>
  <c r="Q14" i="8"/>
  <c r="R14" i="8" s="1"/>
  <c r="X8" i="8" l="1"/>
  <c r="X9" i="8"/>
  <c r="V15" i="8"/>
  <c r="X7" i="8"/>
  <c r="X4" i="8"/>
  <c r="X13" i="8"/>
  <c r="X6" i="8"/>
  <c r="X11" i="8"/>
  <c r="X5" i="8"/>
  <c r="X10" i="8"/>
  <c r="X14" i="8"/>
  <c r="T15" i="8"/>
  <c r="U15" i="8" s="1"/>
  <c r="W11" i="9"/>
  <c r="W4" i="9"/>
  <c r="I13" i="9"/>
  <c r="J13" i="9"/>
  <c r="I17" i="9"/>
  <c r="W6" i="9"/>
  <c r="B21" i="9"/>
  <c r="J17" i="9"/>
  <c r="W10" i="9"/>
  <c r="W7" i="9"/>
  <c r="W5" i="9"/>
  <c r="K13" i="9"/>
  <c r="W8" i="9"/>
  <c r="K17" i="9"/>
  <c r="W9" i="9"/>
  <c r="B20" i="9"/>
  <c r="S15" i="8"/>
  <c r="W9" i="8" l="1"/>
  <c r="W13" i="8"/>
  <c r="W14" i="8"/>
  <c r="W12" i="9"/>
  <c r="Z12" i="9" s="1"/>
  <c r="B27" i="9" s="1"/>
  <c r="E27" i="9" s="1"/>
  <c r="B23" i="8"/>
  <c r="K20" i="8"/>
  <c r="K16" i="8"/>
  <c r="W8" i="8"/>
  <c r="B24" i="8"/>
  <c r="W12" i="8"/>
  <c r="W7" i="8"/>
  <c r="W6" i="8"/>
  <c r="J16" i="8"/>
  <c r="B22" i="8"/>
  <c r="W10" i="8"/>
  <c r="I20" i="8"/>
  <c r="W5" i="8"/>
  <c r="W4" i="8"/>
  <c r="J20" i="8"/>
  <c r="W11" i="8"/>
  <c r="I16" i="8"/>
  <c r="AB12" i="9" l="1"/>
  <c r="AC10" i="9" s="1"/>
  <c r="AA12" i="9"/>
  <c r="W15" i="8"/>
  <c r="Z15" i="8" s="1"/>
  <c r="B30" i="8" s="1"/>
  <c r="E30" i="8" s="1"/>
  <c r="AE10" i="9" l="1"/>
  <c r="AC8" i="9"/>
  <c r="AC7" i="9"/>
  <c r="AC9" i="9"/>
  <c r="AC4" i="9"/>
  <c r="AC11" i="9"/>
  <c r="AC5" i="9"/>
  <c r="AC6" i="9"/>
  <c r="AA15" i="8"/>
  <c r="AB15" i="8"/>
  <c r="AC7" i="8" l="1"/>
  <c r="AC14" i="8"/>
  <c r="AE5" i="9"/>
  <c r="AE6" i="9"/>
  <c r="AE11" i="9"/>
  <c r="AE4" i="9"/>
  <c r="AE9" i="9"/>
  <c r="AE7" i="9"/>
  <c r="AE8" i="9"/>
  <c r="AC12" i="9"/>
  <c r="AD8" i="9" s="1"/>
  <c r="AC4" i="8"/>
  <c r="AC11" i="8"/>
  <c r="AC13" i="8"/>
  <c r="AC10" i="8"/>
  <c r="AC6" i="8"/>
  <c r="AC5" i="8"/>
  <c r="AC9" i="8"/>
  <c r="AC8" i="8"/>
  <c r="AC12" i="8"/>
  <c r="AE12" i="9" l="1"/>
  <c r="AG12" i="9" s="1"/>
  <c r="I18" i="9" s="1"/>
  <c r="AE8" i="8"/>
  <c r="AE7" i="8"/>
  <c r="AE5" i="8"/>
  <c r="AE6" i="8"/>
  <c r="AE10" i="8"/>
  <c r="AE13" i="8"/>
  <c r="AE11" i="8"/>
  <c r="AD11" i="8"/>
  <c r="AE9" i="8"/>
  <c r="AE12" i="8"/>
  <c r="AE4" i="8"/>
  <c r="AE15" i="8" s="1"/>
  <c r="AE14" i="8"/>
  <c r="AD14" i="8"/>
  <c r="AD4" i="9"/>
  <c r="AH12" i="9"/>
  <c r="AD10" i="9"/>
  <c r="AD11" i="9"/>
  <c r="AD7" i="9"/>
  <c r="AD6" i="9"/>
  <c r="AD9" i="9"/>
  <c r="AD5" i="9"/>
  <c r="AC15" i="8"/>
  <c r="AH15" i="8" s="1"/>
  <c r="AF12" i="9" l="1"/>
  <c r="AD9" i="8"/>
  <c r="AD5" i="8"/>
  <c r="AD6" i="8"/>
  <c r="AD4" i="8"/>
  <c r="AD13" i="8"/>
  <c r="AD7" i="8"/>
  <c r="AD12" i="8"/>
  <c r="AD10" i="8"/>
  <c r="AD8" i="8"/>
  <c r="K18" i="9"/>
  <c r="I14" i="9"/>
  <c r="B24" i="9"/>
  <c r="K14" i="9"/>
  <c r="B25" i="9"/>
  <c r="J18" i="9"/>
  <c r="J14" i="9"/>
  <c r="B23" i="9"/>
  <c r="AF15" i="8"/>
  <c r="AG15" i="8"/>
  <c r="B28" i="8" s="1"/>
  <c r="K17" i="8" l="1"/>
  <c r="B27" i="8"/>
  <c r="K21" i="8"/>
  <c r="B26" i="8"/>
  <c r="I17" i="8"/>
  <c r="J21" i="8"/>
  <c r="I21" i="8"/>
  <c r="J1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</author>
  </authors>
  <commentList>
    <comment ref="B1" authorId="0" shapeId="0" xr:uid="{F6ABFDBD-15E8-480A-98BF-E4B93646BC77}">
      <text>
        <r>
          <rPr>
            <b/>
            <sz val="8"/>
            <color indexed="81"/>
            <rFont val="Tahoma"/>
            <family val="2"/>
          </rPr>
          <t>You enter data</t>
        </r>
      </text>
    </comment>
    <comment ref="H4" authorId="0" shapeId="0" xr:uid="{E186EA30-5702-4CBD-B722-DC934D23642D}">
      <text>
        <r>
          <rPr>
            <b/>
            <sz val="8"/>
            <color indexed="81"/>
            <rFont val="Tahoma"/>
            <family val="2"/>
          </rPr>
          <t>You enter data if a covariate exists</t>
        </r>
      </text>
    </comment>
    <comment ref="N12" authorId="0" shapeId="0" xr:uid="{79A20F25-C4D6-4185-BF1E-25EAF5FAE47A}">
      <text>
        <r>
          <rPr>
            <b/>
            <sz val="8"/>
            <color indexed="81"/>
            <rFont val="Tahoma"/>
            <family val="2"/>
          </rPr>
          <t>do not delete this number</t>
        </r>
      </text>
    </comment>
    <comment ref="AB12" authorId="0" shapeId="0" xr:uid="{43A60EC8-9ECC-41D9-9C17-A95300045B6B}">
      <text>
        <r>
          <rPr>
            <b/>
            <sz val="8"/>
            <color indexed="81"/>
            <rFont val="Tahoma"/>
            <family val="2"/>
          </rPr>
          <t>If t^2&lt;0 then t^2 is set equal to 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</author>
  </authors>
  <commentList>
    <comment ref="B1" authorId="0" shapeId="0" xr:uid="{6548AE28-C844-4F40-825D-43099968F0A9}">
      <text>
        <r>
          <rPr>
            <b/>
            <sz val="8"/>
            <color indexed="81"/>
            <rFont val="Tahoma"/>
            <family val="2"/>
          </rPr>
          <t>You enter data</t>
        </r>
      </text>
    </comment>
    <comment ref="H4" authorId="0" shapeId="0" xr:uid="{D44B598F-8534-45C4-844D-30A4A68CE583}">
      <text>
        <r>
          <rPr>
            <b/>
            <sz val="8"/>
            <color indexed="81"/>
            <rFont val="Tahoma"/>
            <family val="2"/>
          </rPr>
          <t>You enter data if a covariate exists</t>
        </r>
      </text>
    </comment>
    <comment ref="N15" authorId="0" shapeId="0" xr:uid="{FBDF31A6-3886-4D2E-A7F5-A1D002F13640}">
      <text>
        <r>
          <rPr>
            <b/>
            <sz val="8"/>
            <color indexed="81"/>
            <rFont val="Tahoma"/>
            <family val="2"/>
          </rPr>
          <t>do not delete this number</t>
        </r>
      </text>
    </comment>
    <comment ref="AB15" authorId="0" shapeId="0" xr:uid="{60B65CE8-6091-4606-81EA-B6C849FE3681}">
      <text>
        <r>
          <rPr>
            <b/>
            <sz val="8"/>
            <color indexed="81"/>
            <rFont val="Tahoma"/>
            <family val="2"/>
          </rPr>
          <t>If t^2&lt;0 then t^2 is set equal to 0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<sst xmlns="http://schemas.openxmlformats.org/spreadsheetml/2006/main" count="121" uniqueCount="64">
  <si>
    <t>Study</t>
  </si>
  <si>
    <t>v</t>
  </si>
  <si>
    <t>lnOR*w</t>
  </si>
  <si>
    <t>w*</t>
  </si>
  <si>
    <t>lnOR*w*</t>
  </si>
  <si>
    <t>ORp*</t>
  </si>
  <si>
    <t>se</t>
  </si>
  <si>
    <t>se*</t>
  </si>
  <si>
    <t>I2</t>
  </si>
  <si>
    <t>a</t>
  </si>
  <si>
    <t>U</t>
  </si>
  <si>
    <t>n</t>
  </si>
  <si>
    <t>PQ</t>
  </si>
  <si>
    <t>lnORp</t>
  </si>
  <si>
    <t>OR</t>
  </si>
  <si>
    <t>95%LL</t>
  </si>
  <si>
    <t>95%UL</t>
  </si>
  <si>
    <t>FE OR</t>
  </si>
  <si>
    <t>RE OR</t>
  </si>
  <si>
    <t>Q = w(lnOR-ORp)2</t>
  </si>
  <si>
    <t>Covariate (age)</t>
  </si>
  <si>
    <t>P-value for Q</t>
  </si>
  <si>
    <t>P-value for b</t>
  </si>
  <si>
    <t>95% LL</t>
  </si>
  <si>
    <t>95% UL</t>
  </si>
  <si>
    <t>Successes</t>
  </si>
  <si>
    <t>Total</t>
  </si>
  <si>
    <t>w=1/v</t>
  </si>
  <si>
    <t>w^2</t>
  </si>
  <si>
    <t>1/SE</t>
  </si>
  <si>
    <t>x=√w</t>
  </si>
  <si>
    <t>y=θ√w</t>
  </si>
  <si>
    <r>
      <t>SE=√</t>
    </r>
    <r>
      <rPr>
        <b/>
        <sz val="8.25"/>
        <color indexed="17"/>
        <rFont val="Times New Roman"/>
        <family val="1"/>
        <charset val="161"/>
      </rPr>
      <t>v</t>
    </r>
  </si>
  <si>
    <t>RESULTS</t>
  </si>
  <si>
    <t>OUTPUT to be used for Meta-regression and Publication bias</t>
  </si>
  <si>
    <t>θ=ln(OR)</t>
  </si>
  <si>
    <r>
      <t xml:space="preserve">t^2                                </t>
    </r>
    <r>
      <rPr>
        <b/>
        <i/>
        <sz val="10"/>
        <color indexed="8"/>
        <rFont val="Times New Roman"/>
        <family val="1"/>
        <charset val="161"/>
      </rPr>
      <t xml:space="preserve"> (If t^2&lt;0 then t^2=0)</t>
    </r>
  </si>
  <si>
    <t>SPSS</t>
  </si>
  <si>
    <t>Include</t>
  </si>
  <si>
    <t xml:space="preserve">Alperi </t>
  </si>
  <si>
    <t xml:space="preserve">Chen </t>
  </si>
  <si>
    <t xml:space="preserve">Gili </t>
  </si>
  <si>
    <t xml:space="preserve">Wintzer - Wekehind </t>
  </si>
  <si>
    <t xml:space="preserve">Scacciatella </t>
  </si>
  <si>
    <t>Luermans</t>
  </si>
  <si>
    <t xml:space="preserve">Spies </t>
  </si>
  <si>
    <t xml:space="preserve">Kiblawi </t>
  </si>
  <si>
    <t>Kwon</t>
  </si>
  <si>
    <t xml:space="preserve">Poli </t>
  </si>
  <si>
    <t>Older</t>
  </si>
  <si>
    <t>Younger</t>
  </si>
  <si>
    <t xml:space="preserve">Ben assa </t>
  </si>
  <si>
    <t>study1</t>
  </si>
  <si>
    <t>study2</t>
  </si>
  <si>
    <t>study3</t>
  </si>
  <si>
    <t>study4</t>
  </si>
  <si>
    <t>study5</t>
  </si>
  <si>
    <t>study6</t>
  </si>
  <si>
    <t>study7</t>
  </si>
  <si>
    <t>study8</t>
  </si>
  <si>
    <t>treatment</t>
  </si>
  <si>
    <t>control</t>
  </si>
  <si>
    <t>w%</t>
  </si>
  <si>
    <t>w*%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</si>
</sst>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>
    <font>
      <sz val="11"/>
      <color theme="1"/>
      <name val="Calibri"/>
      <family val="2"/>
      <scheme val="minor"/>
    </font>
    <font>
      <b/>
      <sz val="10"/>
      <name val="Times New Roman"/>
      <family val="1"/>
      <charset val="161"/>
    </font>
    <font>
      <sz val="10"/>
      <name val="Arial Greek"/>
    </font>
    <font>
      <b/>
      <sz val="10"/>
      <color indexed="53"/>
      <name val="Times New Roman"/>
      <family val="1"/>
      <charset val="161"/>
    </font>
    <font>
      <b/>
      <sz val="10"/>
      <color indexed="10"/>
      <name val="Times New Roman"/>
      <family val="1"/>
      <charset val="161"/>
    </font>
    <font>
      <sz val="11"/>
      <color indexed="8"/>
      <name val="Times New Roman"/>
      <family val="1"/>
      <charset val="161"/>
    </font>
    <font>
      <b/>
      <sz val="11"/>
      <color indexed="10"/>
      <name val="Times New Roman"/>
      <family val="1"/>
      <charset val="161"/>
    </font>
    <font>
      <sz val="11"/>
      <name val="Times New Roman"/>
      <family val="1"/>
      <charset val="161"/>
    </font>
    <font>
      <sz val="10"/>
      <name val="Times New Roman"/>
      <family val="1"/>
      <charset val="161"/>
    </font>
    <font>
      <sz val="11"/>
      <color indexed="53"/>
      <name val="Times New Roman"/>
      <family val="1"/>
      <charset val="161"/>
    </font>
    <font>
      <b/>
      <sz val="10"/>
      <color indexed="12"/>
      <name val="Times New Roman"/>
      <family val="1"/>
      <charset val="161"/>
    </font>
    <font>
      <b/>
      <sz val="11"/>
      <color indexed="12"/>
      <name val="Times New Roman"/>
      <family val="1"/>
      <charset val="161"/>
    </font>
    <font>
      <b/>
      <sz val="10"/>
      <color indexed="17"/>
      <name val="Times New Roman"/>
      <family val="1"/>
      <charset val="161"/>
    </font>
    <font>
      <b/>
      <sz val="11"/>
      <color indexed="17"/>
      <name val="Times New Roman"/>
      <family val="1"/>
      <charset val="161"/>
    </font>
    <font>
      <b/>
      <sz val="8.25"/>
      <color indexed="17"/>
      <name val="Times New Roman"/>
      <family val="1"/>
      <charset val="161"/>
    </font>
    <font>
      <b/>
      <sz val="8"/>
      <color indexed="81"/>
      <name val="Tahoma"/>
      <family val="2"/>
    </font>
    <font>
      <sz val="11"/>
      <color indexed="22"/>
      <name val="Times New Roman"/>
      <family val="1"/>
      <charset val="161"/>
    </font>
    <font>
      <b/>
      <sz val="11"/>
      <color indexed="52"/>
      <name val="Times New Roman"/>
      <family val="1"/>
      <charset val="161"/>
    </font>
    <font>
      <b/>
      <sz val="10"/>
      <color indexed="52"/>
      <name val="Times New Roman"/>
      <family val="1"/>
      <charset val="161"/>
    </font>
    <font>
      <b/>
      <i/>
      <sz val="10"/>
      <color indexed="8"/>
      <name val="Times New Roman"/>
      <family val="1"/>
      <charset val="161"/>
    </font>
    <font>
      <b/>
      <sz val="10"/>
      <color indexed="8"/>
      <name val="Times New Roman"/>
      <family val="1"/>
      <charset val="16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  <charset val="161"/>
    </font>
    <font>
      <sz val="12"/>
      <color rgb="FF1B1B1B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43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81">
    <xf numFmtId="0" fontId="0" fillId="0" borderId="0" xfId="0"/>
    <xf numFmtId="164" fontId="1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/>
    <xf numFmtId="164" fontId="5" fillId="0" borderId="0" xfId="0" applyNumberFormat="1" applyFont="1" applyFill="1" applyBorder="1"/>
    <xf numFmtId="0" fontId="5" fillId="0" borderId="0" xfId="0" applyFont="1" applyFill="1" applyBorder="1"/>
    <xf numFmtId="1" fontId="5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Border="1" applyAlignment="1">
      <alignment vertical="top"/>
    </xf>
    <xf numFmtId="0" fontId="7" fillId="0" borderId="0" xfId="0" applyFont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164" fontId="9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center"/>
    </xf>
    <xf numFmtId="0" fontId="9" fillId="0" borderId="0" xfId="0" applyFont="1" applyBorder="1"/>
    <xf numFmtId="1" fontId="1" fillId="0" borderId="0" xfId="0" applyNumberFormat="1" applyFont="1" applyFill="1" applyBorder="1"/>
    <xf numFmtId="164" fontId="6" fillId="0" borderId="0" xfId="0" applyNumberFormat="1" applyFont="1" applyFill="1" applyBorder="1" applyAlignment="1"/>
    <xf numFmtId="2" fontId="10" fillId="0" borderId="0" xfId="0" applyNumberFormat="1" applyFont="1" applyFill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6" fillId="0" borderId="10" xfId="0" applyNumberFormat="1" applyFont="1" applyBorder="1" applyAlignment="1">
      <alignment horizontal="center" vertical="top" wrapText="1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12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1" fillId="0" borderId="3" xfId="0" applyNumberFormat="1" applyFont="1" applyBorder="1" applyAlignment="1">
      <alignment horizontal="center" vertical="top" wrapText="1"/>
    </xf>
    <xf numFmtId="164" fontId="4" fillId="2" borderId="9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 vertical="top" wrapText="1"/>
    </xf>
    <xf numFmtId="0" fontId="12" fillId="0" borderId="2" xfId="0" applyNumberFormat="1" applyFont="1" applyBorder="1" applyAlignment="1">
      <alignment horizontal="center" vertical="top" wrapText="1"/>
    </xf>
    <xf numFmtId="0" fontId="13" fillId="0" borderId="2" xfId="0" applyNumberFormat="1" applyFont="1" applyBorder="1" applyAlignment="1">
      <alignment horizontal="center" vertical="top" wrapText="1"/>
    </xf>
    <xf numFmtId="0" fontId="13" fillId="0" borderId="3" xfId="0" applyNumberFormat="1" applyFont="1" applyBorder="1" applyAlignment="1">
      <alignment horizontal="center" vertical="top" wrapText="1"/>
    </xf>
    <xf numFmtId="164" fontId="13" fillId="0" borderId="5" xfId="0" applyNumberFormat="1" applyFont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17" fillId="0" borderId="10" xfId="0" applyNumberFormat="1" applyFont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20" fillId="0" borderId="9" xfId="2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6" xfId="0" applyFont="1" applyBorder="1"/>
    <xf numFmtId="0" fontId="11" fillId="0" borderId="7" xfId="0" applyFont="1" applyBorder="1" applyAlignment="1">
      <alignment horizontal="center"/>
    </xf>
    <xf numFmtId="0" fontId="21" fillId="0" borderId="0" xfId="0" applyFont="1" applyBorder="1"/>
    <xf numFmtId="164" fontId="10" fillId="0" borderId="4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3" fillId="0" borderId="4" xfId="0" applyNumberFormat="1" applyFont="1" applyBorder="1" applyAlignment="1">
      <alignment horizontal="center"/>
    </xf>
    <xf numFmtId="164" fontId="10" fillId="0" borderId="4" xfId="0" applyNumberFormat="1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164" fontId="10" fillId="0" borderId="7" xfId="0" applyNumberFormat="1" applyFont="1" applyFill="1" applyBorder="1" applyAlignment="1">
      <alignment horizontal="center"/>
    </xf>
    <xf numFmtId="164" fontId="10" fillId="0" borderId="8" xfId="0" applyNumberFormat="1" applyFont="1" applyFill="1" applyBorder="1" applyAlignment="1">
      <alignment horizontal="center"/>
    </xf>
    <xf numFmtId="164" fontId="10" fillId="0" borderId="2" xfId="0" applyNumberFormat="1" applyFont="1" applyFill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/>
    </xf>
    <xf numFmtId="164" fontId="9" fillId="0" borderId="0" xfId="0" applyNumberFormat="1" applyFont="1" applyBorder="1"/>
    <xf numFmtId="164" fontId="3" fillId="0" borderId="0" xfId="0" applyNumberFormat="1" applyFont="1" applyFill="1" applyBorder="1"/>
    <xf numFmtId="164" fontId="7" fillId="0" borderId="0" xfId="0" applyNumberFormat="1" applyFont="1" applyFill="1" applyBorder="1"/>
    <xf numFmtId="164" fontId="11" fillId="0" borderId="4" xfId="0" applyNumberFormat="1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/>
    </xf>
    <xf numFmtId="164" fontId="16" fillId="0" borderId="13" xfId="0" applyNumberFormat="1" applyFont="1" applyBorder="1" applyProtection="1">
      <protection hidden="1"/>
    </xf>
    <xf numFmtId="164" fontId="10" fillId="0" borderId="0" xfId="0" applyNumberFormat="1" applyFont="1" applyFill="1" applyBorder="1" applyAlignment="1"/>
    <xf numFmtId="0" fontId="5" fillId="0" borderId="0" xfId="0" applyNumberFormat="1" applyFont="1" applyBorder="1" applyAlignment="1">
      <alignment horizontal="left" vertical="top" wrapText="1"/>
    </xf>
    <xf numFmtId="0" fontId="22" fillId="0" borderId="0" xfId="0" applyFont="1"/>
    <xf numFmtId="0" fontId="23" fillId="0" borderId="0" xfId="0" applyFont="1"/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</cellXfs>
  <cellStyles count="4">
    <cellStyle name="Normal" xfId="0" builtinId="0"/>
    <cellStyle name="Normal_Indirect" xfId="1" xr:uid="{00000000-0005-0000-0000-000001000000}"/>
    <cellStyle name="Normal_Sheet1" xfId="2" xr:uid="{00000000-0005-0000-0000-000002000000}"/>
    <cellStyle name="Βασικό_Φύλλο1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271-4268-A1C2-902CC68AE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23424"/>
        <c:axId val="1"/>
      </c:scatterChart>
      <c:valAx>
        <c:axId val="1030823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2342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AB1-442D-B82F-FFBA583F5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22176"/>
        <c:axId val="1"/>
      </c:scatterChart>
      <c:valAx>
        <c:axId val="103082217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2217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CE9-4AD3-BF9B-8BF61E1A7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28000"/>
        <c:axId val="1"/>
      </c:scatterChart>
      <c:valAx>
        <c:axId val="1030828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2800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3F1-4A73-BFC3-7888E71C9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29664"/>
        <c:axId val="1"/>
      </c:scatterChart>
      <c:valAx>
        <c:axId val="1030829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2966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728-4348-947D-708F1AD3F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30496"/>
        <c:axId val="1"/>
      </c:scatterChart>
      <c:valAx>
        <c:axId val="103083049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3049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98E-45AF-B638-5328B72CD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18016"/>
        <c:axId val="1"/>
      </c:scatterChart>
      <c:valAx>
        <c:axId val="1030818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1801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269-41A9-B4D4-4DDE28B5E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68096"/>
        <c:axId val="1"/>
      </c:scatterChart>
      <c:valAx>
        <c:axId val="1036668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6809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5CA-478D-AEA9-939BB3B48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53952"/>
        <c:axId val="1"/>
      </c:scatterChart>
      <c:valAx>
        <c:axId val="103665395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5395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6EF-4DB5-9238-0C05D62E6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62688"/>
        <c:axId val="1"/>
      </c:scatterChart>
      <c:valAx>
        <c:axId val="1036662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6268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FB1-4681-8464-1C51C1001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61440"/>
        <c:axId val="1"/>
      </c:scatterChart>
      <c:valAx>
        <c:axId val="1036661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6144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300-441B-A7F9-AA921A347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58112"/>
        <c:axId val="1"/>
      </c:scatterChart>
      <c:valAx>
        <c:axId val="103665811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5811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E49-4820-8D7F-6C59F4AC4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62272"/>
        <c:axId val="1"/>
      </c:scatterChart>
      <c:valAx>
        <c:axId val="1036662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6227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1C9-475F-BD19-E019135D6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840080"/>
        <c:axId val="1"/>
      </c:scatterChart>
      <c:valAx>
        <c:axId val="806840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684008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5B6-43EB-ABEF-50FF0B4C9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841744"/>
        <c:axId val="1"/>
      </c:scatterChart>
      <c:valAx>
        <c:axId val="80684174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684174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90A-4397-A2C9-F4E541CA6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7197440"/>
        <c:axId val="1"/>
      </c:scatterChart>
      <c:valAx>
        <c:axId val="797197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719744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E6-4C19-94A8-6ECC56307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7195360"/>
        <c:axId val="1"/>
      </c:scatterChart>
      <c:valAx>
        <c:axId val="797195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719536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E87-4F90-9065-E6F2679DA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4198048"/>
        <c:axId val="1"/>
      </c:scatterChart>
      <c:valAx>
        <c:axId val="103419804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419804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3FE-441A-8AD5-7C2839DC3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438464"/>
        <c:axId val="1"/>
      </c:scatterChart>
      <c:valAx>
        <c:axId val="805438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543846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040-4E69-926D-0E75DC91F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441376"/>
        <c:axId val="1"/>
      </c:scatterChart>
      <c:valAx>
        <c:axId val="80544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544137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C97-4E51-8765-99CD3FB61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1121728"/>
        <c:axId val="1"/>
      </c:scatterChart>
      <c:valAx>
        <c:axId val="80112172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112172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BDB-47E0-B3EE-292900F25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005776"/>
        <c:axId val="1"/>
      </c:scatterChart>
      <c:valAx>
        <c:axId val="798005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800577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AA7-4EAE-80EE-7C750C693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001616"/>
        <c:axId val="1"/>
      </c:scatterChart>
      <c:valAx>
        <c:axId val="798001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800161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163-4DE7-811F-F6DB4387D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244128"/>
        <c:axId val="1"/>
      </c:scatterChart>
      <c:valAx>
        <c:axId val="80424412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424412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D68-4994-8A42-EAD7DDADD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7935008"/>
        <c:axId val="1"/>
      </c:scatterChart>
      <c:valAx>
        <c:axId val="79793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793500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AD2-48FC-895E-A4D374C2B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5788336"/>
        <c:axId val="1"/>
      </c:scatterChart>
      <c:valAx>
        <c:axId val="715788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578833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F8D-4E6F-B7ED-1CB28FD6A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7888"/>
        <c:axId val="1"/>
      </c:scatterChart>
      <c:valAx>
        <c:axId val="108007788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788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47B-40D3-8590-3A17F258F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7072"/>
        <c:axId val="1"/>
      </c:scatterChart>
      <c:valAx>
        <c:axId val="1080067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707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2B1-4314-B88A-F46DEF805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0400"/>
        <c:axId val="1"/>
      </c:scatterChart>
      <c:valAx>
        <c:axId val="1080070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040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6C3-4D91-B0F1-AD521F39A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3728"/>
        <c:axId val="1"/>
      </c:scatterChart>
      <c:valAx>
        <c:axId val="108007372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372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35B-4E14-8E18-A2C8CCD4F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5808"/>
        <c:axId val="1"/>
      </c:scatterChart>
      <c:valAx>
        <c:axId val="1080075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580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3F0-43A2-91F2-A65762443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7904"/>
        <c:axId val="1"/>
      </c:scatterChart>
      <c:valAx>
        <c:axId val="1080067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790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213-4E83-B692-12EBCB8D0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4160"/>
        <c:axId val="1"/>
      </c:scatterChart>
      <c:valAx>
        <c:axId val="108006416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416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894-427D-B5A3-851E69B17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4560"/>
        <c:axId val="1"/>
      </c:scatterChart>
      <c:valAx>
        <c:axId val="108007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456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9BB-47AC-808E-D928A223B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8320"/>
        <c:axId val="1"/>
      </c:scatterChart>
      <c:valAx>
        <c:axId val="1080068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832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F86-4171-9B51-CAB663BB9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5392"/>
        <c:axId val="1"/>
      </c:scatterChart>
      <c:valAx>
        <c:axId val="108007539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539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E43-4953-A08A-F3B60A028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6640"/>
        <c:axId val="1"/>
      </c:scatterChart>
      <c:valAx>
        <c:axId val="1080076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664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709-4992-8FDC-D6F57E520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9568"/>
        <c:axId val="1"/>
      </c:scatterChart>
      <c:valAx>
        <c:axId val="108006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956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C70-45A5-88D6-2FF78BF9D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1648"/>
        <c:axId val="1"/>
      </c:scatterChart>
      <c:valAx>
        <c:axId val="108007164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164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654-4626-B70E-55A65720A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7056"/>
        <c:axId val="1"/>
      </c:scatterChart>
      <c:valAx>
        <c:axId val="1080077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705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B8D-4875-A3E9-587494061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9984"/>
        <c:axId val="1"/>
      </c:scatterChart>
      <c:valAx>
        <c:axId val="1080069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998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81A-40F6-997E-BD66D920D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2064"/>
        <c:axId val="1"/>
      </c:scatterChart>
      <c:valAx>
        <c:axId val="108007206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206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016-424F-8D04-C6A9031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2480"/>
        <c:axId val="1"/>
      </c:scatterChart>
      <c:valAx>
        <c:axId val="1080072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248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457-40B0-B2F4-0C857C5D6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3744"/>
        <c:axId val="1"/>
      </c:scatterChart>
      <c:valAx>
        <c:axId val="1080063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37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581-46EF-A483-D50C2FCD51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2896"/>
        <c:axId val="1"/>
      </c:scatterChart>
      <c:valAx>
        <c:axId val="108007289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289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0F7-4B2C-8A59-59C4304A2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4992"/>
        <c:axId val="1"/>
      </c:scatterChart>
      <c:valAx>
        <c:axId val="108006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499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907-401F-91B7-25537BAFC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8240"/>
        <c:axId val="1"/>
      </c:scatterChart>
      <c:valAx>
        <c:axId val="1064038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824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CCB-44F7-9822-EA23CAEC87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41152"/>
        <c:axId val="1"/>
      </c:scatterChart>
      <c:valAx>
        <c:axId val="106404115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4115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602-4D38-9726-C254D04E1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40736"/>
        <c:axId val="1"/>
      </c:scatterChart>
      <c:valAx>
        <c:axId val="1064040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4073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09E-468D-95BA-0CC6B2C47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9072"/>
        <c:axId val="1"/>
      </c:scatterChart>
      <c:valAx>
        <c:axId val="1064039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907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42-4B98-9869-037D66D43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41568"/>
        <c:axId val="1"/>
      </c:scatterChart>
      <c:valAx>
        <c:axId val="106404156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4156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F35-4E8C-82CB-04FF7DE72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8656"/>
        <c:axId val="1"/>
      </c:scatterChart>
      <c:valAx>
        <c:axId val="10640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865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A34-402E-BD21-01C0DB28A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9904"/>
        <c:axId val="1"/>
      </c:scatterChart>
      <c:valAx>
        <c:axId val="1064039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990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261-45D7-9ECC-799193655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2848"/>
        <c:axId val="1"/>
      </c:scatterChart>
      <c:valAx>
        <c:axId val="106402284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284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34C-4610-A1CF-3EBC10C06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2448"/>
        <c:axId val="1"/>
      </c:scatterChart>
      <c:valAx>
        <c:axId val="1064012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244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C76-4B9A-AADC-50CF8CE67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0752"/>
        <c:axId val="1"/>
      </c:scatterChart>
      <c:valAx>
        <c:axId val="106403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075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6BA-473C-B242-71046A668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7840"/>
        <c:axId val="1"/>
      </c:scatterChart>
      <c:valAx>
        <c:axId val="106402784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784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843-49A2-A86C-4421E5EC4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9920"/>
        <c:axId val="1"/>
      </c:scatterChart>
      <c:valAx>
        <c:axId val="1064029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992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C81-46EE-AD72-179606883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9088"/>
        <c:axId val="1"/>
      </c:scatterChart>
      <c:valAx>
        <c:axId val="1064029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90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127-46BF-B3E3-E44AEA01F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8272"/>
        <c:axId val="1"/>
      </c:scatterChart>
      <c:valAx>
        <c:axId val="106401827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827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BF4-449B-8620-312246A60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4512"/>
        <c:axId val="1"/>
      </c:scatterChart>
      <c:valAx>
        <c:axId val="1064024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451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35A-4AF2-96F2-D66F60098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8688"/>
        <c:axId val="1"/>
      </c:scatterChart>
      <c:valAx>
        <c:axId val="10640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86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106-4B9B-B71D-6139A17031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9504"/>
        <c:axId val="1"/>
      </c:scatterChart>
      <c:valAx>
        <c:axId val="106402950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950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469-4024-A381-CDCFBAD0C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1200"/>
        <c:axId val="1"/>
      </c:scatterChart>
      <c:valAx>
        <c:axId val="1064011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120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590-4915-809E-936FF8693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2864"/>
        <c:axId val="1"/>
      </c:scatterChart>
      <c:valAx>
        <c:axId val="1064012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286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912-4661-A27D-92364E949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4080"/>
        <c:axId val="1"/>
      </c:scatterChart>
      <c:valAx>
        <c:axId val="106403408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408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305-4D8D-8289-A79429B0A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4496"/>
        <c:axId val="1"/>
      </c:scatterChart>
      <c:valAx>
        <c:axId val="1064034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449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F3E-4C05-9B23-BE73BC5D7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5328"/>
        <c:axId val="1"/>
      </c:scatterChart>
      <c:valAx>
        <c:axId val="106403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53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172-4DFD-89DA-4209355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6176"/>
        <c:axId val="1"/>
      </c:scatterChart>
      <c:valAx>
        <c:axId val="106402617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617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BAB-4064-AFEA-DAC38E649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09952"/>
        <c:axId val="1"/>
      </c:scatterChart>
      <c:valAx>
        <c:axId val="1064009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0995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B2E-4E33-8570-F684ED32D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9104"/>
        <c:axId val="1"/>
      </c:scatterChart>
      <c:valAx>
        <c:axId val="1064019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910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0E0-4975-B4EA-C00A39027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5744"/>
        <c:axId val="1"/>
      </c:scatterChart>
      <c:valAx>
        <c:axId val="106403574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574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F8E-44F7-86A5-D81E2551D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2000"/>
        <c:axId val="1"/>
      </c:scatterChart>
      <c:valAx>
        <c:axId val="106403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200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B18-4766-A84F-2FCE4F3C3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1616"/>
        <c:axId val="1"/>
      </c:scatterChart>
      <c:valAx>
        <c:axId val="1064011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161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418-40FE-B136-41A4C6B7E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9520"/>
        <c:axId val="1"/>
      </c:scatterChart>
      <c:valAx>
        <c:axId val="106401952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952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76C-4F2A-900F-E392ECF3C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2416"/>
        <c:axId val="1"/>
      </c:scatterChart>
      <c:valAx>
        <c:axId val="1064032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241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371-4D9C-8BCC-1F990D86F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4528"/>
        <c:axId val="1"/>
      </c:scatterChart>
      <c:valAx>
        <c:axId val="1064014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45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B0D-4169-9CFB-2059B1DFF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3280"/>
        <c:axId val="1"/>
      </c:scatterChart>
      <c:valAx>
        <c:axId val="106401328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328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A59-45F2-B70D-BC33B8B96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4928"/>
        <c:axId val="1"/>
      </c:scatterChart>
      <c:valAx>
        <c:axId val="1064024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492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3F7-4DDD-92CA-8B7571333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5776"/>
        <c:axId val="1"/>
      </c:scatterChart>
      <c:valAx>
        <c:axId val="1064015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577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8E-4970-99D3-EFA6E5B0C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6192"/>
        <c:axId val="1"/>
      </c:scatterChart>
      <c:valAx>
        <c:axId val="106401619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619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A7F-4243-B2A5-14A511B4C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7024"/>
        <c:axId val="1"/>
      </c:scatterChart>
      <c:valAx>
        <c:axId val="1064017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702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8AC-42C7-B25E-C1FE45BB5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5344"/>
        <c:axId val="1"/>
      </c:scatterChart>
      <c:valAx>
        <c:axId val="1064025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53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F03-4053-BE1F-BF9FC8D80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2016"/>
        <c:axId val="1"/>
      </c:scatterChart>
      <c:valAx>
        <c:axId val="106402201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201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AB0-4DFF-A08A-948BC3649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5760"/>
        <c:axId val="1"/>
      </c:scatterChart>
      <c:valAx>
        <c:axId val="1064025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576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298-490D-956D-DEDDF5CE4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5216"/>
        <c:axId val="1"/>
      </c:scatterChart>
      <c:valAx>
        <c:axId val="1079965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521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3AD-4FE3-9DD1-4F52128BE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8976"/>
        <c:axId val="1"/>
      </c:scatterChart>
      <c:valAx>
        <c:axId val="107995897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897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487-4FA2-BBC2-0CA31108D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3568"/>
        <c:axId val="1"/>
      </c:scatterChart>
      <c:valAx>
        <c:axId val="1079953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356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F71-4B4D-8C69-FE3341448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8144"/>
        <c:axId val="1"/>
      </c:scatterChart>
      <c:valAx>
        <c:axId val="107995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81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CA6-4142-A0BB-DD73DFC1F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3120"/>
        <c:axId val="1"/>
      </c:scatterChart>
      <c:valAx>
        <c:axId val="107997312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312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E77-45EC-9FD7-E6DAF3F46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2288"/>
        <c:axId val="1"/>
      </c:scatterChart>
      <c:valAx>
        <c:axId val="1079972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228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38D-4DB7-8AD9-165FE181A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7696"/>
        <c:axId val="1"/>
      </c:scatterChart>
      <c:valAx>
        <c:axId val="10799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769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FDE-4A28-8A39-4299B2282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8560"/>
        <c:axId val="1"/>
      </c:scatterChart>
      <c:valAx>
        <c:axId val="107995856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856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469-4BEA-8F00-440DCA23D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3952"/>
        <c:axId val="1"/>
      </c:scatterChart>
      <c:valAx>
        <c:axId val="107997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395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886-4D33-8B2D-CD7329C37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8544"/>
        <c:axId val="1"/>
      </c:scatterChart>
      <c:valAx>
        <c:axId val="1079968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85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67F-4017-AF26-26116C636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9808"/>
        <c:axId val="1"/>
      </c:scatterChart>
      <c:valAx>
        <c:axId val="107995980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980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7EA-4B4A-8B4C-98D5B21BE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1040"/>
        <c:axId val="1"/>
      </c:scatterChart>
      <c:valAx>
        <c:axId val="1079971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104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5D8-42F7-89B4-CE5928001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6032"/>
        <c:axId val="1"/>
      </c:scatterChart>
      <c:valAx>
        <c:axId val="1079976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603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C6F-4A23-B1E6-9D029FDC8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6864"/>
        <c:axId val="1"/>
      </c:scatterChart>
      <c:valAx>
        <c:axId val="107997686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686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365-4C1D-9C39-1FA03B3D0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1472"/>
        <c:axId val="1"/>
      </c:scatterChart>
      <c:valAx>
        <c:axId val="1079961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147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BE3-46EC-A4AE-E832B8AE7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1888"/>
        <c:axId val="1"/>
      </c:scatterChart>
      <c:valAx>
        <c:axId val="1079961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18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E0D-40A2-BBE6-80DB97409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2304"/>
        <c:axId val="1"/>
      </c:scatterChart>
      <c:valAx>
        <c:axId val="107996230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230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F72-407A-97E6-22FA6743D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7280"/>
        <c:axId val="1"/>
      </c:scatterChart>
      <c:valAx>
        <c:axId val="1079977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728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2AC-4921-B205-07DDF15C6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1456"/>
        <c:axId val="1"/>
      </c:scatterChart>
      <c:valAx>
        <c:axId val="1079971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145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6D8-4B17-B823-BCE0CC59A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5632"/>
        <c:axId val="1"/>
      </c:scatterChart>
      <c:valAx>
        <c:axId val="107996563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563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754-4CE9-80EC-B4B504CE7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1056"/>
        <c:axId val="1"/>
      </c:scatterChart>
      <c:valAx>
        <c:axId val="107996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105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C57-49D6-8121-FF174A86D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2720"/>
        <c:axId val="1"/>
      </c:scatterChart>
      <c:valAx>
        <c:axId val="1079962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272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EED-43B4-B488-39CA963C4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2736"/>
        <c:axId val="1"/>
      </c:scatterChart>
      <c:valAx>
        <c:axId val="107995273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273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C32-4134-9B36-41E65F847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3984"/>
        <c:axId val="1"/>
      </c:scatterChart>
      <c:valAx>
        <c:axId val="107995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398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E05-4230-90F9-C67B0A932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23424"/>
        <c:axId val="1"/>
      </c:scatterChart>
      <c:valAx>
        <c:axId val="1030823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2342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794-4686-B1A6-395877261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22176"/>
        <c:axId val="1"/>
      </c:scatterChart>
      <c:valAx>
        <c:axId val="103082217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2217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D8D-4770-BC91-CD3B6CFD6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28000"/>
        <c:axId val="1"/>
      </c:scatterChart>
      <c:valAx>
        <c:axId val="1030828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2800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AF1-42DD-9A6E-5637B85EB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29664"/>
        <c:axId val="1"/>
      </c:scatterChart>
      <c:valAx>
        <c:axId val="1030829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2966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05F-4CE5-8F9C-C05DE89AD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30496"/>
        <c:axId val="1"/>
      </c:scatterChart>
      <c:valAx>
        <c:axId val="103083049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3049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75E-4EBA-B840-A9EBE6C4F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818016"/>
        <c:axId val="1"/>
      </c:scatterChart>
      <c:valAx>
        <c:axId val="1030818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081801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AE9-4441-BD6E-2836BB689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68096"/>
        <c:axId val="1"/>
      </c:scatterChart>
      <c:valAx>
        <c:axId val="1036668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6809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E20-4B58-8C1D-459F02905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53952"/>
        <c:axId val="1"/>
      </c:scatterChart>
      <c:valAx>
        <c:axId val="103665395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5395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B50-4598-A3AD-3E1CC84E0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62688"/>
        <c:axId val="1"/>
      </c:scatterChart>
      <c:valAx>
        <c:axId val="1036662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6268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C46-4641-A236-81B41BF41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61440"/>
        <c:axId val="1"/>
      </c:scatterChart>
      <c:valAx>
        <c:axId val="1036661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6144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608-4ADE-91C4-6AB7429B5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58112"/>
        <c:axId val="1"/>
      </c:scatterChart>
      <c:valAx>
        <c:axId val="103665811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5811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BF2-4D81-BE1D-0E7A2B5D1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662272"/>
        <c:axId val="1"/>
      </c:scatterChart>
      <c:valAx>
        <c:axId val="1036662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6227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D86-4E2B-8C01-F7460F0F2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840080"/>
        <c:axId val="1"/>
      </c:scatterChart>
      <c:valAx>
        <c:axId val="806840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684008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6F8-4DA8-BC4B-54C822E56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841744"/>
        <c:axId val="1"/>
      </c:scatterChart>
      <c:valAx>
        <c:axId val="80684174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684174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AB9-4F9F-BE5A-5E2E30193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7197440"/>
        <c:axId val="1"/>
      </c:scatterChart>
      <c:valAx>
        <c:axId val="797197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719744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489-40C2-B651-6FB552E5D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7195360"/>
        <c:axId val="1"/>
      </c:scatterChart>
      <c:valAx>
        <c:axId val="797195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719536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705-4000-97D2-7786D3936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4198048"/>
        <c:axId val="1"/>
      </c:scatterChart>
      <c:valAx>
        <c:axId val="103419804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419804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58B-454C-8289-DBFFBF5F1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438464"/>
        <c:axId val="1"/>
      </c:scatterChart>
      <c:valAx>
        <c:axId val="805438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543846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EB7-4539-AC96-56080B9BD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441376"/>
        <c:axId val="1"/>
      </c:scatterChart>
      <c:valAx>
        <c:axId val="80544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544137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5F4-4C12-BDD9-645EC4CEA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1121728"/>
        <c:axId val="1"/>
      </c:scatterChart>
      <c:valAx>
        <c:axId val="80112172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112172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08C-4AA7-9074-4C966F4F4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005776"/>
        <c:axId val="1"/>
      </c:scatterChart>
      <c:valAx>
        <c:axId val="798005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800577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589-4692-9276-5C657C9F9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001616"/>
        <c:axId val="1"/>
      </c:scatterChart>
      <c:valAx>
        <c:axId val="798001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800161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D37-48DA-93CE-32F028E93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244128"/>
        <c:axId val="1"/>
      </c:scatterChart>
      <c:valAx>
        <c:axId val="80424412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424412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D74-4AC5-BE18-13E721997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7935008"/>
        <c:axId val="1"/>
      </c:scatterChart>
      <c:valAx>
        <c:axId val="79793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793500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672-46D5-A158-F869EEE3D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5788336"/>
        <c:axId val="1"/>
      </c:scatterChart>
      <c:valAx>
        <c:axId val="715788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578833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695-4349-8386-58E0FEF8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7888"/>
        <c:axId val="1"/>
      </c:scatterChart>
      <c:valAx>
        <c:axId val="108007788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788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6AA-47C9-BA31-EF7F5E506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7072"/>
        <c:axId val="1"/>
      </c:scatterChart>
      <c:valAx>
        <c:axId val="1080067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707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FA0-4774-AF2A-688FAD8E7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0400"/>
        <c:axId val="1"/>
      </c:scatterChart>
      <c:valAx>
        <c:axId val="1080070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040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6A9-45A5-8497-3B8D41363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3728"/>
        <c:axId val="1"/>
      </c:scatterChart>
      <c:valAx>
        <c:axId val="108007372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372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BD7-415E-8449-EE513E159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5808"/>
        <c:axId val="1"/>
      </c:scatterChart>
      <c:valAx>
        <c:axId val="1080075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580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2D9-452A-AB4F-7578025D8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7904"/>
        <c:axId val="1"/>
      </c:scatterChart>
      <c:valAx>
        <c:axId val="1080067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790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7DC-44E8-9CE4-A3F754D84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4160"/>
        <c:axId val="1"/>
      </c:scatterChart>
      <c:valAx>
        <c:axId val="108006416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416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EF3-4D4C-B5C0-AF0EE0529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4560"/>
        <c:axId val="1"/>
      </c:scatterChart>
      <c:valAx>
        <c:axId val="108007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456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44-42BF-B2E9-C376FFAAC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8320"/>
        <c:axId val="1"/>
      </c:scatterChart>
      <c:valAx>
        <c:axId val="1080068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832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F20-41EA-B6E7-83078FACC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5392"/>
        <c:axId val="1"/>
      </c:scatterChart>
      <c:valAx>
        <c:axId val="108007539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539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7E5-477B-84A1-E262D846DE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6640"/>
        <c:axId val="1"/>
      </c:scatterChart>
      <c:valAx>
        <c:axId val="1080076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664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E92-46C4-8C00-BDCC0AC66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9568"/>
        <c:axId val="1"/>
      </c:scatterChart>
      <c:valAx>
        <c:axId val="108006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956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D29-40F7-A2C8-96011A489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1648"/>
        <c:axId val="1"/>
      </c:scatterChart>
      <c:valAx>
        <c:axId val="108007164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164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14F-4DE8-BD12-0BBB1B0FD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7056"/>
        <c:axId val="1"/>
      </c:scatterChart>
      <c:valAx>
        <c:axId val="1080077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705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414-4754-B07B-F32913DD8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9984"/>
        <c:axId val="1"/>
      </c:scatterChart>
      <c:valAx>
        <c:axId val="1080069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998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BC5-4684-B31A-6A539AEA7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2064"/>
        <c:axId val="1"/>
      </c:scatterChart>
      <c:valAx>
        <c:axId val="108007206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206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21-4D7B-AB11-199253DC8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2480"/>
        <c:axId val="1"/>
      </c:scatterChart>
      <c:valAx>
        <c:axId val="1080072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248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B02-48DB-A62F-E62C82CC9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3744"/>
        <c:axId val="1"/>
      </c:scatterChart>
      <c:valAx>
        <c:axId val="1080063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37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57D-4C02-8603-9BE4A8DDF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72896"/>
        <c:axId val="1"/>
      </c:scatterChart>
      <c:valAx>
        <c:axId val="108007289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7289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6D4-4083-8F19-2939B5E6B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0064992"/>
        <c:axId val="1"/>
      </c:scatterChart>
      <c:valAx>
        <c:axId val="108006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06499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957-42FA-A7C3-301AE7AF4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8240"/>
        <c:axId val="1"/>
      </c:scatterChart>
      <c:valAx>
        <c:axId val="1064038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824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2B0-416F-AB1F-A62F08FC4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41152"/>
        <c:axId val="1"/>
      </c:scatterChart>
      <c:valAx>
        <c:axId val="106404115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4115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0F0-4743-AC7D-33CC3253A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40736"/>
        <c:axId val="1"/>
      </c:scatterChart>
      <c:valAx>
        <c:axId val="1064040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4073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D58-4764-A535-0E4CC6A56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9072"/>
        <c:axId val="1"/>
      </c:scatterChart>
      <c:valAx>
        <c:axId val="1064039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907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62D-4E73-9052-CF14E9F80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41568"/>
        <c:axId val="1"/>
      </c:scatterChart>
      <c:valAx>
        <c:axId val="106404156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4156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2B6-4106-8420-FA3B428D6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8656"/>
        <c:axId val="1"/>
      </c:scatterChart>
      <c:valAx>
        <c:axId val="10640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865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313-43EC-8E0F-3332118E3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9904"/>
        <c:axId val="1"/>
      </c:scatterChart>
      <c:valAx>
        <c:axId val="1064039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990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705-4E51-9490-3F7D98046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2848"/>
        <c:axId val="1"/>
      </c:scatterChart>
      <c:valAx>
        <c:axId val="106402284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284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D37-4EC7-BAD6-5961C4A45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2448"/>
        <c:axId val="1"/>
      </c:scatterChart>
      <c:valAx>
        <c:axId val="1064012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244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CBF-43F5-BE45-ED18E49BF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0752"/>
        <c:axId val="1"/>
      </c:scatterChart>
      <c:valAx>
        <c:axId val="106403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075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704-46C8-B25E-1ADFD1805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7840"/>
        <c:axId val="1"/>
      </c:scatterChart>
      <c:valAx>
        <c:axId val="106402784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784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7A0-4BAE-BC1A-B8C408D89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9920"/>
        <c:axId val="1"/>
      </c:scatterChart>
      <c:valAx>
        <c:axId val="1064029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992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EBF-4E5F-97EA-B56F858CE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9088"/>
        <c:axId val="1"/>
      </c:scatterChart>
      <c:valAx>
        <c:axId val="1064029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90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5A7-43C6-ACAA-3AF4351D6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8272"/>
        <c:axId val="1"/>
      </c:scatterChart>
      <c:valAx>
        <c:axId val="106401827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827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604-4174-B7D2-5D4ED720A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4512"/>
        <c:axId val="1"/>
      </c:scatterChart>
      <c:valAx>
        <c:axId val="1064024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451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390-4D0D-992B-FEA234512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8688"/>
        <c:axId val="1"/>
      </c:scatterChart>
      <c:valAx>
        <c:axId val="10640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86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C20-4BB6-A773-7F940A7C3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9504"/>
        <c:axId val="1"/>
      </c:scatterChart>
      <c:valAx>
        <c:axId val="106402950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950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7CE-435C-B4B2-70BF537CE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1200"/>
        <c:axId val="1"/>
      </c:scatterChart>
      <c:valAx>
        <c:axId val="1064011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120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263-4187-8341-790E3DD99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2864"/>
        <c:axId val="1"/>
      </c:scatterChart>
      <c:valAx>
        <c:axId val="1064012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286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9B6-43A1-9924-AA845E132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4080"/>
        <c:axId val="1"/>
      </c:scatterChart>
      <c:valAx>
        <c:axId val="106403408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408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41-4A44-A0FB-8218F11C6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4496"/>
        <c:axId val="1"/>
      </c:scatterChart>
      <c:valAx>
        <c:axId val="1064034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449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DBE-4BB2-8DCA-EF8AB6BCC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5328"/>
        <c:axId val="1"/>
      </c:scatterChart>
      <c:valAx>
        <c:axId val="106403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53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F67-459D-966E-7496210B4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6176"/>
        <c:axId val="1"/>
      </c:scatterChart>
      <c:valAx>
        <c:axId val="106402617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617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65-4E8B-A648-F0036E356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09952"/>
        <c:axId val="1"/>
      </c:scatterChart>
      <c:valAx>
        <c:axId val="1064009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0995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7B3-49C7-927B-20C096620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9104"/>
        <c:axId val="1"/>
      </c:scatterChart>
      <c:valAx>
        <c:axId val="1064019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910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F7E-4F45-8138-5E2EE5840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5744"/>
        <c:axId val="1"/>
      </c:scatterChart>
      <c:valAx>
        <c:axId val="106403574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574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12E-4EB2-84C5-3907C5B6E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2000"/>
        <c:axId val="1"/>
      </c:scatterChart>
      <c:valAx>
        <c:axId val="106403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200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150-457C-8BEF-40E9E4EFD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1616"/>
        <c:axId val="1"/>
      </c:scatterChart>
      <c:valAx>
        <c:axId val="1064011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161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448-4F7B-9AEA-B2E5AA3C6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9520"/>
        <c:axId val="1"/>
      </c:scatterChart>
      <c:valAx>
        <c:axId val="106401952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952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60F-497A-B140-A3564BE2C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32416"/>
        <c:axId val="1"/>
      </c:scatterChart>
      <c:valAx>
        <c:axId val="1064032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3241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0D9-482C-A601-DBFC9F400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4528"/>
        <c:axId val="1"/>
      </c:scatterChart>
      <c:valAx>
        <c:axId val="1064014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45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B25-4C5D-92EF-33C7C58AE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3280"/>
        <c:axId val="1"/>
      </c:scatterChart>
      <c:valAx>
        <c:axId val="106401328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328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0B6-4236-B497-23910790C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4928"/>
        <c:axId val="1"/>
      </c:scatterChart>
      <c:valAx>
        <c:axId val="1064024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492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2EF-49B9-9542-A2702639E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5776"/>
        <c:axId val="1"/>
      </c:scatterChart>
      <c:valAx>
        <c:axId val="1064015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577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6DE-486D-908F-354648ED0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6192"/>
        <c:axId val="1"/>
      </c:scatterChart>
      <c:valAx>
        <c:axId val="106401619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619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1F4-495A-BCF1-C8BDEF40A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17024"/>
        <c:axId val="1"/>
      </c:scatterChart>
      <c:valAx>
        <c:axId val="1064017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1702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CB1-4138-A403-BBCF96648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5344"/>
        <c:axId val="1"/>
      </c:scatterChart>
      <c:valAx>
        <c:axId val="1064025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53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513-40F3-B994-3D3ACA613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2016"/>
        <c:axId val="1"/>
      </c:scatterChart>
      <c:valAx>
        <c:axId val="106402201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201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863-41AC-A5AD-75AF5268F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4025760"/>
        <c:axId val="1"/>
      </c:scatterChart>
      <c:valAx>
        <c:axId val="1064025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402576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061-45E3-8665-A31D132B8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5216"/>
        <c:axId val="1"/>
      </c:scatterChart>
      <c:valAx>
        <c:axId val="1079965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521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D42-4029-B40B-80276AAE7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8976"/>
        <c:axId val="1"/>
      </c:scatterChart>
      <c:valAx>
        <c:axId val="107995897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897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7A2-4138-B894-8934C166E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3568"/>
        <c:axId val="1"/>
      </c:scatterChart>
      <c:valAx>
        <c:axId val="1079953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356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778-4899-BE73-E90EA7BF9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8144"/>
        <c:axId val="1"/>
      </c:scatterChart>
      <c:valAx>
        <c:axId val="107995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81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350-4F5D-9BE9-F7001C70E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3120"/>
        <c:axId val="1"/>
      </c:scatterChart>
      <c:valAx>
        <c:axId val="107997312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312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B29-4429-9A4F-4438FE2AC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2288"/>
        <c:axId val="1"/>
      </c:scatterChart>
      <c:valAx>
        <c:axId val="1079972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228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46E-4940-B3D3-3630E1F9A8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7696"/>
        <c:axId val="1"/>
      </c:scatterChart>
      <c:valAx>
        <c:axId val="10799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769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F90-42B9-9265-DBE887A833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8560"/>
        <c:axId val="1"/>
      </c:scatterChart>
      <c:valAx>
        <c:axId val="107995856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856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4DA-4BA8-B597-293B28E99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3952"/>
        <c:axId val="1"/>
      </c:scatterChart>
      <c:valAx>
        <c:axId val="107997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395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6A0-4B56-9127-8BCD89078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8544"/>
        <c:axId val="1"/>
      </c:scatterChart>
      <c:valAx>
        <c:axId val="1079968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854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97B-47D1-9223-3AF3DD529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9808"/>
        <c:axId val="1"/>
      </c:scatterChart>
      <c:valAx>
        <c:axId val="1079959808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9808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340-4B87-B578-E864FDE13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1040"/>
        <c:axId val="1"/>
      </c:scatterChart>
      <c:valAx>
        <c:axId val="1079971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104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832-4D31-AA22-900FBA56D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6032"/>
        <c:axId val="1"/>
      </c:scatterChart>
      <c:valAx>
        <c:axId val="1079976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603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96A-4906-93CA-2AC638BF8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6864"/>
        <c:axId val="1"/>
      </c:scatterChart>
      <c:valAx>
        <c:axId val="107997686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686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E03-4685-829E-EFCE7FC38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1472"/>
        <c:axId val="1"/>
      </c:scatterChart>
      <c:valAx>
        <c:axId val="1079961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147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86D-4087-98FD-DBFE244B4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1888"/>
        <c:axId val="1"/>
      </c:scatterChart>
      <c:valAx>
        <c:axId val="1079961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18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003-4E54-8ECA-C2ECF34EB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2304"/>
        <c:axId val="1"/>
      </c:scatterChart>
      <c:valAx>
        <c:axId val="107996230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230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0EC-458A-881D-91106DDCA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7280"/>
        <c:axId val="1"/>
      </c:scatterChart>
      <c:valAx>
        <c:axId val="1079977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7280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2AA-4521-BBFD-8D359E79A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71456"/>
        <c:axId val="1"/>
      </c:scatterChart>
      <c:valAx>
        <c:axId val="1079971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7145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8A3-45FC-A416-6E7A25067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5632"/>
        <c:axId val="1"/>
      </c:scatterChart>
      <c:valAx>
        <c:axId val="107996563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5632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D69-4977-825F-8BA2692EA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1056"/>
        <c:axId val="1"/>
      </c:scatterChart>
      <c:valAx>
        <c:axId val="107996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105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A0-4B30-91F0-9B982B9D8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62720"/>
        <c:axId val="1"/>
      </c:scatterChart>
      <c:valAx>
        <c:axId val="1079962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6272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FC5-4B49-9AA6-EF27CE9DB2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2736"/>
        <c:axId val="1"/>
      </c:scatterChart>
      <c:valAx>
        <c:axId val="1079952736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</a:t>
                </a:r>
                <a:r>
                  <a:rPr lang="en-US" sz="1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HWE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2736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5DC-497A-8F28-4C103A048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53984"/>
        <c:axId val="1"/>
      </c:scatterChart>
      <c:valAx>
        <c:axId val="107995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D'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53984"/>
        <c:crosses val="autoZero"/>
        <c:crossBetween val="midCat"/>
        <c:majorUnit val="0.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6.xml"/><Relationship Id="rId21" Type="http://schemas.openxmlformats.org/officeDocument/2006/relationships/chart" Target="../charts/chart21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63" Type="http://schemas.openxmlformats.org/officeDocument/2006/relationships/chart" Target="../charts/chart63.xml"/><Relationship Id="rId68" Type="http://schemas.openxmlformats.org/officeDocument/2006/relationships/chart" Target="../charts/chart68.xml"/><Relationship Id="rId84" Type="http://schemas.openxmlformats.org/officeDocument/2006/relationships/chart" Target="../charts/chart84.xml"/><Relationship Id="rId89" Type="http://schemas.openxmlformats.org/officeDocument/2006/relationships/chart" Target="../charts/chart89.xml"/><Relationship Id="rId16" Type="http://schemas.openxmlformats.org/officeDocument/2006/relationships/chart" Target="../charts/chart16.xml"/><Relationship Id="rId107" Type="http://schemas.openxmlformats.org/officeDocument/2006/relationships/chart" Target="../charts/chart107.xml"/><Relationship Id="rId11" Type="http://schemas.openxmlformats.org/officeDocument/2006/relationships/chart" Target="../charts/chart11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74" Type="http://schemas.openxmlformats.org/officeDocument/2006/relationships/chart" Target="../charts/chart74.xml"/><Relationship Id="rId79" Type="http://schemas.openxmlformats.org/officeDocument/2006/relationships/chart" Target="../charts/chart79.xml"/><Relationship Id="rId102" Type="http://schemas.openxmlformats.org/officeDocument/2006/relationships/chart" Target="../charts/chart102.xml"/><Relationship Id="rId5" Type="http://schemas.openxmlformats.org/officeDocument/2006/relationships/chart" Target="../charts/chart5.xml"/><Relationship Id="rId90" Type="http://schemas.openxmlformats.org/officeDocument/2006/relationships/chart" Target="../charts/chart90.xml"/><Relationship Id="rId95" Type="http://schemas.openxmlformats.org/officeDocument/2006/relationships/chart" Target="../charts/chart95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64" Type="http://schemas.openxmlformats.org/officeDocument/2006/relationships/chart" Target="../charts/chart64.xml"/><Relationship Id="rId69" Type="http://schemas.openxmlformats.org/officeDocument/2006/relationships/chart" Target="../charts/chart69.xml"/><Relationship Id="rId80" Type="http://schemas.openxmlformats.org/officeDocument/2006/relationships/chart" Target="../charts/chart80.xml"/><Relationship Id="rId85" Type="http://schemas.openxmlformats.org/officeDocument/2006/relationships/chart" Target="../charts/chart85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59" Type="http://schemas.openxmlformats.org/officeDocument/2006/relationships/chart" Target="../charts/chart59.xml"/><Relationship Id="rId103" Type="http://schemas.openxmlformats.org/officeDocument/2006/relationships/chart" Target="../charts/chart103.xml"/><Relationship Id="rId108" Type="http://schemas.openxmlformats.org/officeDocument/2006/relationships/chart" Target="../charts/chart108.xml"/><Relationship Id="rId54" Type="http://schemas.openxmlformats.org/officeDocument/2006/relationships/chart" Target="../charts/chart54.xml"/><Relationship Id="rId70" Type="http://schemas.openxmlformats.org/officeDocument/2006/relationships/chart" Target="../charts/chart70.xml"/><Relationship Id="rId75" Type="http://schemas.openxmlformats.org/officeDocument/2006/relationships/chart" Target="../charts/chart75.xml"/><Relationship Id="rId91" Type="http://schemas.openxmlformats.org/officeDocument/2006/relationships/chart" Target="../charts/chart91.xml"/><Relationship Id="rId96" Type="http://schemas.openxmlformats.org/officeDocument/2006/relationships/chart" Target="../charts/chart9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6" Type="http://schemas.openxmlformats.org/officeDocument/2006/relationships/chart" Target="../charts/chart106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65" Type="http://schemas.openxmlformats.org/officeDocument/2006/relationships/chart" Target="../charts/chart65.xml"/><Relationship Id="rId73" Type="http://schemas.openxmlformats.org/officeDocument/2006/relationships/chart" Target="../charts/chart73.xml"/><Relationship Id="rId78" Type="http://schemas.openxmlformats.org/officeDocument/2006/relationships/chart" Target="../charts/chart78.xml"/><Relationship Id="rId81" Type="http://schemas.openxmlformats.org/officeDocument/2006/relationships/chart" Target="../charts/chart81.xml"/><Relationship Id="rId86" Type="http://schemas.openxmlformats.org/officeDocument/2006/relationships/chart" Target="../charts/chart86.xml"/><Relationship Id="rId94" Type="http://schemas.openxmlformats.org/officeDocument/2006/relationships/chart" Target="../charts/chart94.xml"/><Relationship Id="rId99" Type="http://schemas.openxmlformats.org/officeDocument/2006/relationships/chart" Target="../charts/chart99.xml"/><Relationship Id="rId101" Type="http://schemas.openxmlformats.org/officeDocument/2006/relationships/chart" Target="../charts/chart10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109" Type="http://schemas.openxmlformats.org/officeDocument/2006/relationships/image" Target="../media/image1.png"/><Relationship Id="rId34" Type="http://schemas.openxmlformats.org/officeDocument/2006/relationships/chart" Target="../charts/chart34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76" Type="http://schemas.openxmlformats.org/officeDocument/2006/relationships/chart" Target="../charts/chart76.xml"/><Relationship Id="rId97" Type="http://schemas.openxmlformats.org/officeDocument/2006/relationships/chart" Target="../charts/chart97.xml"/><Relationship Id="rId104" Type="http://schemas.openxmlformats.org/officeDocument/2006/relationships/chart" Target="../charts/chart104.xml"/><Relationship Id="rId7" Type="http://schemas.openxmlformats.org/officeDocument/2006/relationships/chart" Target="../charts/chart7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4" Type="http://schemas.openxmlformats.org/officeDocument/2006/relationships/chart" Target="../charts/chart24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87" Type="http://schemas.openxmlformats.org/officeDocument/2006/relationships/chart" Target="../charts/chart87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Relationship Id="rId100" Type="http://schemas.openxmlformats.org/officeDocument/2006/relationships/chart" Target="../charts/chart100.xml"/><Relationship Id="rId105" Type="http://schemas.openxmlformats.org/officeDocument/2006/relationships/chart" Target="../charts/chart105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93" Type="http://schemas.openxmlformats.org/officeDocument/2006/relationships/chart" Target="../charts/chart93.xml"/><Relationship Id="rId98" Type="http://schemas.openxmlformats.org/officeDocument/2006/relationships/chart" Target="../charts/chart98.xml"/><Relationship Id="rId3" Type="http://schemas.openxmlformats.org/officeDocument/2006/relationships/chart" Target="../charts/chart3.xml"/><Relationship Id="rId25" Type="http://schemas.openxmlformats.org/officeDocument/2006/relationships/chart" Target="../charts/chart25.xml"/><Relationship Id="rId46" Type="http://schemas.openxmlformats.org/officeDocument/2006/relationships/chart" Target="../charts/chart46.xml"/><Relationship Id="rId67" Type="http://schemas.openxmlformats.org/officeDocument/2006/relationships/chart" Target="../charts/chart67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62" Type="http://schemas.openxmlformats.org/officeDocument/2006/relationships/chart" Target="../charts/chart62.xml"/><Relationship Id="rId83" Type="http://schemas.openxmlformats.org/officeDocument/2006/relationships/chart" Target="../charts/chart83.xml"/><Relationship Id="rId88" Type="http://schemas.openxmlformats.org/officeDocument/2006/relationships/chart" Target="../charts/chart88.xml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134.xml"/><Relationship Id="rId21" Type="http://schemas.openxmlformats.org/officeDocument/2006/relationships/chart" Target="../charts/chart129.xml"/><Relationship Id="rId42" Type="http://schemas.openxmlformats.org/officeDocument/2006/relationships/chart" Target="../charts/chart150.xml"/><Relationship Id="rId47" Type="http://schemas.openxmlformats.org/officeDocument/2006/relationships/chart" Target="../charts/chart155.xml"/><Relationship Id="rId63" Type="http://schemas.openxmlformats.org/officeDocument/2006/relationships/chart" Target="../charts/chart171.xml"/><Relationship Id="rId68" Type="http://schemas.openxmlformats.org/officeDocument/2006/relationships/chart" Target="../charts/chart176.xml"/><Relationship Id="rId84" Type="http://schemas.openxmlformats.org/officeDocument/2006/relationships/chart" Target="../charts/chart192.xml"/><Relationship Id="rId89" Type="http://schemas.openxmlformats.org/officeDocument/2006/relationships/chart" Target="../charts/chart197.xml"/><Relationship Id="rId16" Type="http://schemas.openxmlformats.org/officeDocument/2006/relationships/chart" Target="../charts/chart124.xml"/><Relationship Id="rId107" Type="http://schemas.openxmlformats.org/officeDocument/2006/relationships/chart" Target="../charts/chart215.xml"/><Relationship Id="rId11" Type="http://schemas.openxmlformats.org/officeDocument/2006/relationships/chart" Target="../charts/chart119.xml"/><Relationship Id="rId32" Type="http://schemas.openxmlformats.org/officeDocument/2006/relationships/chart" Target="../charts/chart140.xml"/><Relationship Id="rId37" Type="http://schemas.openxmlformats.org/officeDocument/2006/relationships/chart" Target="../charts/chart145.xml"/><Relationship Id="rId53" Type="http://schemas.openxmlformats.org/officeDocument/2006/relationships/chart" Target="../charts/chart161.xml"/><Relationship Id="rId58" Type="http://schemas.openxmlformats.org/officeDocument/2006/relationships/chart" Target="../charts/chart166.xml"/><Relationship Id="rId74" Type="http://schemas.openxmlformats.org/officeDocument/2006/relationships/chart" Target="../charts/chart182.xml"/><Relationship Id="rId79" Type="http://schemas.openxmlformats.org/officeDocument/2006/relationships/chart" Target="../charts/chart187.xml"/><Relationship Id="rId102" Type="http://schemas.openxmlformats.org/officeDocument/2006/relationships/chart" Target="../charts/chart210.xml"/><Relationship Id="rId5" Type="http://schemas.openxmlformats.org/officeDocument/2006/relationships/chart" Target="../charts/chart113.xml"/><Relationship Id="rId90" Type="http://schemas.openxmlformats.org/officeDocument/2006/relationships/chart" Target="../charts/chart198.xml"/><Relationship Id="rId95" Type="http://schemas.openxmlformats.org/officeDocument/2006/relationships/chart" Target="../charts/chart203.xml"/><Relationship Id="rId22" Type="http://schemas.openxmlformats.org/officeDocument/2006/relationships/chart" Target="../charts/chart130.xml"/><Relationship Id="rId27" Type="http://schemas.openxmlformats.org/officeDocument/2006/relationships/chart" Target="../charts/chart135.xml"/><Relationship Id="rId43" Type="http://schemas.openxmlformats.org/officeDocument/2006/relationships/chart" Target="../charts/chart151.xml"/><Relationship Id="rId48" Type="http://schemas.openxmlformats.org/officeDocument/2006/relationships/chart" Target="../charts/chart156.xml"/><Relationship Id="rId64" Type="http://schemas.openxmlformats.org/officeDocument/2006/relationships/chart" Target="../charts/chart172.xml"/><Relationship Id="rId69" Type="http://schemas.openxmlformats.org/officeDocument/2006/relationships/chart" Target="../charts/chart177.xml"/><Relationship Id="rId80" Type="http://schemas.openxmlformats.org/officeDocument/2006/relationships/chart" Target="../charts/chart188.xml"/><Relationship Id="rId85" Type="http://schemas.openxmlformats.org/officeDocument/2006/relationships/chart" Target="../charts/chart193.xml"/><Relationship Id="rId12" Type="http://schemas.openxmlformats.org/officeDocument/2006/relationships/chart" Target="../charts/chart120.xml"/><Relationship Id="rId17" Type="http://schemas.openxmlformats.org/officeDocument/2006/relationships/chart" Target="../charts/chart125.xml"/><Relationship Id="rId33" Type="http://schemas.openxmlformats.org/officeDocument/2006/relationships/chart" Target="../charts/chart141.xml"/><Relationship Id="rId38" Type="http://schemas.openxmlformats.org/officeDocument/2006/relationships/chart" Target="../charts/chart146.xml"/><Relationship Id="rId59" Type="http://schemas.openxmlformats.org/officeDocument/2006/relationships/chart" Target="../charts/chart167.xml"/><Relationship Id="rId103" Type="http://schemas.openxmlformats.org/officeDocument/2006/relationships/chart" Target="../charts/chart211.xml"/><Relationship Id="rId108" Type="http://schemas.openxmlformats.org/officeDocument/2006/relationships/chart" Target="../charts/chart216.xml"/><Relationship Id="rId54" Type="http://schemas.openxmlformats.org/officeDocument/2006/relationships/chart" Target="../charts/chart162.xml"/><Relationship Id="rId70" Type="http://schemas.openxmlformats.org/officeDocument/2006/relationships/chart" Target="../charts/chart178.xml"/><Relationship Id="rId75" Type="http://schemas.openxmlformats.org/officeDocument/2006/relationships/chart" Target="../charts/chart183.xml"/><Relationship Id="rId91" Type="http://schemas.openxmlformats.org/officeDocument/2006/relationships/chart" Target="../charts/chart199.xml"/><Relationship Id="rId96" Type="http://schemas.openxmlformats.org/officeDocument/2006/relationships/chart" Target="../charts/chart204.xml"/><Relationship Id="rId1" Type="http://schemas.openxmlformats.org/officeDocument/2006/relationships/chart" Target="../charts/chart109.xml"/><Relationship Id="rId6" Type="http://schemas.openxmlformats.org/officeDocument/2006/relationships/chart" Target="../charts/chart114.xml"/><Relationship Id="rId15" Type="http://schemas.openxmlformats.org/officeDocument/2006/relationships/chart" Target="../charts/chart123.xml"/><Relationship Id="rId23" Type="http://schemas.openxmlformats.org/officeDocument/2006/relationships/chart" Target="../charts/chart131.xml"/><Relationship Id="rId28" Type="http://schemas.openxmlformats.org/officeDocument/2006/relationships/chart" Target="../charts/chart136.xml"/><Relationship Id="rId36" Type="http://schemas.openxmlformats.org/officeDocument/2006/relationships/chart" Target="../charts/chart144.xml"/><Relationship Id="rId49" Type="http://schemas.openxmlformats.org/officeDocument/2006/relationships/chart" Target="../charts/chart157.xml"/><Relationship Id="rId57" Type="http://schemas.openxmlformats.org/officeDocument/2006/relationships/chart" Target="../charts/chart165.xml"/><Relationship Id="rId106" Type="http://schemas.openxmlformats.org/officeDocument/2006/relationships/chart" Target="../charts/chart214.xml"/><Relationship Id="rId10" Type="http://schemas.openxmlformats.org/officeDocument/2006/relationships/chart" Target="../charts/chart118.xml"/><Relationship Id="rId31" Type="http://schemas.openxmlformats.org/officeDocument/2006/relationships/chart" Target="../charts/chart139.xml"/><Relationship Id="rId44" Type="http://schemas.openxmlformats.org/officeDocument/2006/relationships/chart" Target="../charts/chart152.xml"/><Relationship Id="rId52" Type="http://schemas.openxmlformats.org/officeDocument/2006/relationships/chart" Target="../charts/chart160.xml"/><Relationship Id="rId60" Type="http://schemas.openxmlformats.org/officeDocument/2006/relationships/chart" Target="../charts/chart168.xml"/><Relationship Id="rId65" Type="http://schemas.openxmlformats.org/officeDocument/2006/relationships/chart" Target="../charts/chart173.xml"/><Relationship Id="rId73" Type="http://schemas.openxmlformats.org/officeDocument/2006/relationships/chart" Target="../charts/chart181.xml"/><Relationship Id="rId78" Type="http://schemas.openxmlformats.org/officeDocument/2006/relationships/chart" Target="../charts/chart186.xml"/><Relationship Id="rId81" Type="http://schemas.openxmlformats.org/officeDocument/2006/relationships/chart" Target="../charts/chart189.xml"/><Relationship Id="rId86" Type="http://schemas.openxmlformats.org/officeDocument/2006/relationships/chart" Target="../charts/chart194.xml"/><Relationship Id="rId94" Type="http://schemas.openxmlformats.org/officeDocument/2006/relationships/chart" Target="../charts/chart202.xml"/><Relationship Id="rId99" Type="http://schemas.openxmlformats.org/officeDocument/2006/relationships/chart" Target="../charts/chart207.xml"/><Relationship Id="rId101" Type="http://schemas.openxmlformats.org/officeDocument/2006/relationships/chart" Target="../charts/chart209.xml"/><Relationship Id="rId4" Type="http://schemas.openxmlformats.org/officeDocument/2006/relationships/chart" Target="../charts/chart112.xml"/><Relationship Id="rId9" Type="http://schemas.openxmlformats.org/officeDocument/2006/relationships/chart" Target="../charts/chart117.xml"/><Relationship Id="rId13" Type="http://schemas.openxmlformats.org/officeDocument/2006/relationships/chart" Target="../charts/chart121.xml"/><Relationship Id="rId18" Type="http://schemas.openxmlformats.org/officeDocument/2006/relationships/chart" Target="../charts/chart126.xml"/><Relationship Id="rId39" Type="http://schemas.openxmlformats.org/officeDocument/2006/relationships/chart" Target="../charts/chart147.xml"/><Relationship Id="rId109" Type="http://schemas.openxmlformats.org/officeDocument/2006/relationships/image" Target="../media/image1.png"/><Relationship Id="rId34" Type="http://schemas.openxmlformats.org/officeDocument/2006/relationships/chart" Target="../charts/chart142.xml"/><Relationship Id="rId50" Type="http://schemas.openxmlformats.org/officeDocument/2006/relationships/chart" Target="../charts/chart158.xml"/><Relationship Id="rId55" Type="http://schemas.openxmlformats.org/officeDocument/2006/relationships/chart" Target="../charts/chart163.xml"/><Relationship Id="rId76" Type="http://schemas.openxmlformats.org/officeDocument/2006/relationships/chart" Target="../charts/chart184.xml"/><Relationship Id="rId97" Type="http://schemas.openxmlformats.org/officeDocument/2006/relationships/chart" Target="../charts/chart205.xml"/><Relationship Id="rId104" Type="http://schemas.openxmlformats.org/officeDocument/2006/relationships/chart" Target="../charts/chart212.xml"/><Relationship Id="rId7" Type="http://schemas.openxmlformats.org/officeDocument/2006/relationships/chart" Target="../charts/chart115.xml"/><Relationship Id="rId71" Type="http://schemas.openxmlformats.org/officeDocument/2006/relationships/chart" Target="../charts/chart179.xml"/><Relationship Id="rId92" Type="http://schemas.openxmlformats.org/officeDocument/2006/relationships/chart" Target="../charts/chart200.xml"/><Relationship Id="rId2" Type="http://schemas.openxmlformats.org/officeDocument/2006/relationships/chart" Target="../charts/chart110.xml"/><Relationship Id="rId29" Type="http://schemas.openxmlformats.org/officeDocument/2006/relationships/chart" Target="../charts/chart137.xml"/><Relationship Id="rId24" Type="http://schemas.openxmlformats.org/officeDocument/2006/relationships/chart" Target="../charts/chart132.xml"/><Relationship Id="rId40" Type="http://schemas.openxmlformats.org/officeDocument/2006/relationships/chart" Target="../charts/chart148.xml"/><Relationship Id="rId45" Type="http://schemas.openxmlformats.org/officeDocument/2006/relationships/chart" Target="../charts/chart153.xml"/><Relationship Id="rId66" Type="http://schemas.openxmlformats.org/officeDocument/2006/relationships/chart" Target="../charts/chart174.xml"/><Relationship Id="rId87" Type="http://schemas.openxmlformats.org/officeDocument/2006/relationships/chart" Target="../charts/chart195.xml"/><Relationship Id="rId61" Type="http://schemas.openxmlformats.org/officeDocument/2006/relationships/chart" Target="../charts/chart169.xml"/><Relationship Id="rId82" Type="http://schemas.openxmlformats.org/officeDocument/2006/relationships/chart" Target="../charts/chart190.xml"/><Relationship Id="rId19" Type="http://schemas.openxmlformats.org/officeDocument/2006/relationships/chart" Target="../charts/chart127.xml"/><Relationship Id="rId14" Type="http://schemas.openxmlformats.org/officeDocument/2006/relationships/chart" Target="../charts/chart122.xml"/><Relationship Id="rId30" Type="http://schemas.openxmlformats.org/officeDocument/2006/relationships/chart" Target="../charts/chart138.xml"/><Relationship Id="rId35" Type="http://schemas.openxmlformats.org/officeDocument/2006/relationships/chart" Target="../charts/chart143.xml"/><Relationship Id="rId56" Type="http://schemas.openxmlformats.org/officeDocument/2006/relationships/chart" Target="../charts/chart164.xml"/><Relationship Id="rId77" Type="http://schemas.openxmlformats.org/officeDocument/2006/relationships/chart" Target="../charts/chart185.xml"/><Relationship Id="rId100" Type="http://schemas.openxmlformats.org/officeDocument/2006/relationships/chart" Target="../charts/chart208.xml"/><Relationship Id="rId105" Type="http://schemas.openxmlformats.org/officeDocument/2006/relationships/chart" Target="../charts/chart213.xml"/><Relationship Id="rId8" Type="http://schemas.openxmlformats.org/officeDocument/2006/relationships/chart" Target="../charts/chart116.xml"/><Relationship Id="rId51" Type="http://schemas.openxmlformats.org/officeDocument/2006/relationships/chart" Target="../charts/chart159.xml"/><Relationship Id="rId72" Type="http://schemas.openxmlformats.org/officeDocument/2006/relationships/chart" Target="../charts/chart180.xml"/><Relationship Id="rId93" Type="http://schemas.openxmlformats.org/officeDocument/2006/relationships/chart" Target="../charts/chart201.xml"/><Relationship Id="rId98" Type="http://schemas.openxmlformats.org/officeDocument/2006/relationships/chart" Target="../charts/chart206.xml"/><Relationship Id="rId3" Type="http://schemas.openxmlformats.org/officeDocument/2006/relationships/chart" Target="../charts/chart111.xml"/><Relationship Id="rId25" Type="http://schemas.openxmlformats.org/officeDocument/2006/relationships/chart" Target="../charts/chart133.xml"/><Relationship Id="rId46" Type="http://schemas.openxmlformats.org/officeDocument/2006/relationships/chart" Target="../charts/chart154.xml"/><Relationship Id="rId67" Type="http://schemas.openxmlformats.org/officeDocument/2006/relationships/chart" Target="../charts/chart175.xml"/><Relationship Id="rId20" Type="http://schemas.openxmlformats.org/officeDocument/2006/relationships/chart" Target="../charts/chart128.xml"/><Relationship Id="rId41" Type="http://schemas.openxmlformats.org/officeDocument/2006/relationships/chart" Target="../charts/chart149.xml"/><Relationship Id="rId62" Type="http://schemas.openxmlformats.org/officeDocument/2006/relationships/chart" Target="../charts/chart170.xml"/><Relationship Id="rId83" Type="http://schemas.openxmlformats.org/officeDocument/2006/relationships/chart" Target="../charts/chart191.xml"/><Relationship Id="rId88" Type="http://schemas.openxmlformats.org/officeDocument/2006/relationships/chart" Target="../charts/chart19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CF4DFC-1CF6-4FAC-8FA5-E362A95ED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769A4D3-F6FE-4D2F-914D-4E5077AEA5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769A7E6-26DC-43E7-BF39-10A8D5EEFB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0729C2-832C-4DBF-BBAF-9CDFA151D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A99E60D-23B4-4F62-9324-ACEDF351A3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9E99F6B-BC1F-4580-917D-BD319D5FF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A27FBD2-C51D-4595-9DC8-E4E50F63B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47CB80D1-DFEC-47CD-A568-DCD87E8ACD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37C11BB-07ED-45B7-BAA0-8EEB9E8F4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7178F9B-C8E2-4643-BCDC-AA55690D80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5D6E839F-2DFD-4CE5-B795-7B862E422B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7FE2D0FB-F611-471D-BDCA-2C42859E0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3EEB7322-CE55-4ED6-BBD8-5247CC24D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3145CB2-C926-40B8-894B-BD7D7B45FB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93E4AD15-9FEA-43FD-98EA-E0FD4C8E6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97157857-0EA2-46D3-B8BF-430E71A908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08A0B96-BF4B-4B07-9670-589B82B0A3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11E33544-085B-422D-BCD0-D9FFE68A8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5EE921EC-42EB-4C3D-94B6-790B48E51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EABDC691-047E-4C3D-907B-D7FE6BDFE2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05773A2-D981-457E-9F91-BF4D61EEB5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5F2F657-E005-450B-83FA-BB8806977F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C3C49321-F81F-448A-A7E0-0603E82262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5A0FF72D-C533-4478-993F-6EAE5C40C2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186EDE0B-A2B3-469F-B35A-F41CC15E5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F3D563F3-FEE6-413F-B565-EC922463C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B9B8BECA-5DE2-4E79-BAB8-3B90C15DF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8D76B244-8A0E-448C-93B3-9EAC3378E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F940567-4144-4CEC-B081-61D36B938B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B89A9E41-2773-4158-96C8-087B661723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308EA439-BA27-471D-BAF4-8A2BE22B6A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2A91C945-F976-407E-B235-E7CB6130DE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E42E5D5F-03D3-4577-B641-54DE9DE41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3839F9F5-A9AF-494A-B76A-2675E6243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C6511DE2-F0C2-450D-9F7D-333D45910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76A00F8C-9C06-4931-BDEF-9679E603E7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5F039578-6FC7-4BC0-8443-2A39152CAD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44B349FC-E4E9-44CB-A845-FCF2245AC6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4B09D0F-AE28-4ED1-AA6D-481326F2AC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34AF6E4F-7F80-4949-914F-7320DE80B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2CB6E7DD-6361-4B30-BDF1-48420DEE3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224C796D-3715-4B66-B39E-AF8E8B2FF2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6BC4C51-2F3C-4D3E-BAE7-8A8C33D3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A0C459F3-9287-4930-A5E1-27CBAD7EFE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8024C599-6E77-47C3-A2ED-F701ED22F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A6EA3DAF-E971-4FBC-B317-8D22EC432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73696D91-7651-4C4B-ABC6-CF0DFFEB81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45E1F823-E36C-4CBA-A1FB-0516BE4B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2E7D39D3-A0CF-45B0-932E-296CB6A3C7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EB980BA1-7F58-4F78-A288-AD63D3D5D2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3F88188E-2465-4964-80FD-F99B3847D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80B52C48-8383-49DF-8B11-6651BE688B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BFFE1369-E371-4ADD-B7B9-D5A5CC2E4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FF1D2693-2B35-4398-97E9-F215C39AAD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B4D725B8-2E82-4B42-9642-01623282A7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7B9366CC-907A-4553-9805-873C36DE0A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872457F0-DBC5-417A-8FC9-2ACE621474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EF761FB5-DC47-457F-806F-856124FB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9A7716A9-A532-44F8-86FE-0D0E1E00B2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747FC238-3726-4CA3-BD54-FD79B8010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FE70AE8C-A1B7-4E92-92C2-93C91259C5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318F79D7-64A0-43F9-A7A9-DD29360E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08C97805-5BD3-421C-BD5E-C2424A217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C97BE913-5584-4B88-A2AB-C29CD9A5A0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F60F073A-0699-450B-9285-CE59847BA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7" name="Chart 66">
          <a:extLst>
            <a:ext uri="{FF2B5EF4-FFF2-40B4-BE49-F238E27FC236}">
              <a16:creationId xmlns:a16="http://schemas.microsoft.com/office/drawing/2014/main" id="{1C22BFFB-9257-457C-AF35-E0A8B39B8C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8" name="Chart 67">
          <a:extLst>
            <a:ext uri="{FF2B5EF4-FFF2-40B4-BE49-F238E27FC236}">
              <a16:creationId xmlns:a16="http://schemas.microsoft.com/office/drawing/2014/main" id="{05D2DA3F-0786-4578-93FA-1F55DFC24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9" name="Chart 68">
          <a:extLst>
            <a:ext uri="{FF2B5EF4-FFF2-40B4-BE49-F238E27FC236}">
              <a16:creationId xmlns:a16="http://schemas.microsoft.com/office/drawing/2014/main" id="{C9FB6345-6602-4135-AC7D-950B913D7F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0" name="Chart 69">
          <a:extLst>
            <a:ext uri="{FF2B5EF4-FFF2-40B4-BE49-F238E27FC236}">
              <a16:creationId xmlns:a16="http://schemas.microsoft.com/office/drawing/2014/main" id="{D03DA59C-A9BA-40DD-9F92-1748CA61F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1" name="Chart 70">
          <a:extLst>
            <a:ext uri="{FF2B5EF4-FFF2-40B4-BE49-F238E27FC236}">
              <a16:creationId xmlns:a16="http://schemas.microsoft.com/office/drawing/2014/main" id="{FF2EBF32-87AF-443D-BF2C-4160AC7E2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9E7D46A7-0CD9-4A4A-BBF2-ADDE44AE4C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DAFE2541-0137-4BFB-891B-C8806506E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74" name="Chart 73">
          <a:extLst>
            <a:ext uri="{FF2B5EF4-FFF2-40B4-BE49-F238E27FC236}">
              <a16:creationId xmlns:a16="http://schemas.microsoft.com/office/drawing/2014/main" id="{F1C08AC0-F4D1-4B25-8F5D-17FB84F656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75" name="Chart 74">
          <a:extLst>
            <a:ext uri="{FF2B5EF4-FFF2-40B4-BE49-F238E27FC236}">
              <a16:creationId xmlns:a16="http://schemas.microsoft.com/office/drawing/2014/main" id="{6A0ADFAA-9F52-4319-843A-8CB36276B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76" name="Chart 75">
          <a:extLst>
            <a:ext uri="{FF2B5EF4-FFF2-40B4-BE49-F238E27FC236}">
              <a16:creationId xmlns:a16="http://schemas.microsoft.com/office/drawing/2014/main" id="{5FFB58F7-DC89-4634-9520-D065B4F59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4B134197-388F-4017-A6E5-D6B65B9C5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90D6D2E1-5CFD-4BA9-BC58-C0DB13586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D4E4CA00-2926-42E6-BC79-95CF120A9D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4C33FC6E-161F-4E64-ABCF-5699B2937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7BCFB56F-2B34-4232-8465-E2587D636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1D515864-8B6D-4C51-BFFD-7D3096EB1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83" name="Chart 82">
          <a:extLst>
            <a:ext uri="{FF2B5EF4-FFF2-40B4-BE49-F238E27FC236}">
              <a16:creationId xmlns:a16="http://schemas.microsoft.com/office/drawing/2014/main" id="{4F915FBC-3135-4C65-BBBD-BE5C52748B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84" name="Chart 83">
          <a:extLst>
            <a:ext uri="{FF2B5EF4-FFF2-40B4-BE49-F238E27FC236}">
              <a16:creationId xmlns:a16="http://schemas.microsoft.com/office/drawing/2014/main" id="{E6752D95-FDF0-4433-9326-D9D69E20C2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0</xdr:colOff>
      <xdr:row>11</xdr:row>
      <xdr:rowOff>0</xdr:rowOff>
    </xdr:to>
    <xdr:graphicFrame macro="">
      <xdr:nvGraphicFramePr>
        <xdr:cNvPr id="85" name="Chart 84">
          <a:extLst>
            <a:ext uri="{FF2B5EF4-FFF2-40B4-BE49-F238E27FC236}">
              <a16:creationId xmlns:a16="http://schemas.microsoft.com/office/drawing/2014/main" id="{25E143D0-A383-4101-99E6-9F2F1B44D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8E5AFB00-59A3-494F-89A8-AB23DEBA8C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893D712F-13C1-42AF-A92E-73BBD0ACDC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8CFA697C-E70D-40A8-9629-EE38F369F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5B7F5D5F-E7CB-40F0-905A-6DA0996DE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0" name="Chart 89">
          <a:extLst>
            <a:ext uri="{FF2B5EF4-FFF2-40B4-BE49-F238E27FC236}">
              <a16:creationId xmlns:a16="http://schemas.microsoft.com/office/drawing/2014/main" id="{38C01DE0-9CB8-467E-B733-A21ABB45A1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1" name="Chart 90">
          <a:extLst>
            <a:ext uri="{FF2B5EF4-FFF2-40B4-BE49-F238E27FC236}">
              <a16:creationId xmlns:a16="http://schemas.microsoft.com/office/drawing/2014/main" id="{8CB76623-F11C-4769-B402-98076DEC8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2" name="Chart 91">
          <a:extLst>
            <a:ext uri="{FF2B5EF4-FFF2-40B4-BE49-F238E27FC236}">
              <a16:creationId xmlns:a16="http://schemas.microsoft.com/office/drawing/2014/main" id="{71A90AF0-FBBD-4964-8F3E-0906DDAC3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3" name="Chart 92">
          <a:extLst>
            <a:ext uri="{FF2B5EF4-FFF2-40B4-BE49-F238E27FC236}">
              <a16:creationId xmlns:a16="http://schemas.microsoft.com/office/drawing/2014/main" id="{4ED5BCDB-81F6-4EE6-8D94-491B350925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4" name="Chart 93">
          <a:extLst>
            <a:ext uri="{FF2B5EF4-FFF2-40B4-BE49-F238E27FC236}">
              <a16:creationId xmlns:a16="http://schemas.microsoft.com/office/drawing/2014/main" id="{386983B9-2371-4402-859A-F1EFAB5BFB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5" name="Chart 94">
          <a:extLst>
            <a:ext uri="{FF2B5EF4-FFF2-40B4-BE49-F238E27FC236}">
              <a16:creationId xmlns:a16="http://schemas.microsoft.com/office/drawing/2014/main" id="{488EF9CC-C7B9-425E-BBB9-829653AD7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6" name="Chart 95">
          <a:extLst>
            <a:ext uri="{FF2B5EF4-FFF2-40B4-BE49-F238E27FC236}">
              <a16:creationId xmlns:a16="http://schemas.microsoft.com/office/drawing/2014/main" id="{E64F879B-B56D-4BD8-B6B1-100CEC40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7" name="Chart 96">
          <a:extLst>
            <a:ext uri="{FF2B5EF4-FFF2-40B4-BE49-F238E27FC236}">
              <a16:creationId xmlns:a16="http://schemas.microsoft.com/office/drawing/2014/main" id="{5DCDDD73-77DE-4C39-9BAF-2A91D2200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8" name="Chart 97">
          <a:extLst>
            <a:ext uri="{FF2B5EF4-FFF2-40B4-BE49-F238E27FC236}">
              <a16:creationId xmlns:a16="http://schemas.microsoft.com/office/drawing/2014/main" id="{8A87BDA5-ACB8-4C31-AFDF-9A089A0D6A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2B801CDD-A6D1-4111-BAAB-8177171063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E0ED2708-E9FE-41FC-BE6A-032C1884A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1" name="Chart 100">
          <a:extLst>
            <a:ext uri="{FF2B5EF4-FFF2-40B4-BE49-F238E27FC236}">
              <a16:creationId xmlns:a16="http://schemas.microsoft.com/office/drawing/2014/main" id="{5A61E602-1F41-47E6-B95C-EE292BAB05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2" name="Chart 101">
          <a:extLst>
            <a:ext uri="{FF2B5EF4-FFF2-40B4-BE49-F238E27FC236}">
              <a16:creationId xmlns:a16="http://schemas.microsoft.com/office/drawing/2014/main" id="{46F38EBE-DD25-435E-B2C7-5E583A43E9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3" name="Chart 102">
          <a:extLst>
            <a:ext uri="{FF2B5EF4-FFF2-40B4-BE49-F238E27FC236}">
              <a16:creationId xmlns:a16="http://schemas.microsoft.com/office/drawing/2014/main" id="{2F95C755-AAEF-4AC6-8670-F177B62DFF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7890B51C-76E3-48A2-898B-106CE818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67E8EBDC-7F06-4ED8-A262-29F9BD90FA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17CBA142-3F08-4EA2-9F9E-D6D04A8858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22AD061E-CEA3-40DA-B499-4A119AF51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8" name="Chart 107">
          <a:extLst>
            <a:ext uri="{FF2B5EF4-FFF2-40B4-BE49-F238E27FC236}">
              <a16:creationId xmlns:a16="http://schemas.microsoft.com/office/drawing/2014/main" id="{D21E7E48-E236-4033-928E-C5ECAA973E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33</xdr:col>
      <xdr:colOff>0</xdr:colOff>
      <xdr:row>23</xdr:row>
      <xdr:rowOff>0</xdr:rowOff>
    </xdr:from>
    <xdr:to>
      <xdr:col>33</xdr:col>
      <xdr:colOff>0</xdr:colOff>
      <xdr:row>23</xdr:row>
      <xdr:rowOff>0</xdr:rowOff>
    </xdr:to>
    <xdr:graphicFrame macro="">
      <xdr:nvGraphicFramePr>
        <xdr:cNvPr id="109" name="Chart 108">
          <a:extLst>
            <a:ext uri="{FF2B5EF4-FFF2-40B4-BE49-F238E27FC236}">
              <a16:creationId xmlns:a16="http://schemas.microsoft.com/office/drawing/2014/main" id="{419A7E83-24C3-45C8-AD0E-94F5C6160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11</xdr:col>
      <xdr:colOff>508001</xdr:colOff>
      <xdr:row>13</xdr:row>
      <xdr:rowOff>123021</xdr:rowOff>
    </xdr:from>
    <xdr:to>
      <xdr:col>22</xdr:col>
      <xdr:colOff>62579</xdr:colOff>
      <xdr:row>27</xdr:row>
      <xdr:rowOff>67733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49211867-2762-4FA1-B7E1-A8F9212AA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7789334" y="2781554"/>
          <a:ext cx="6006178" cy="208677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>
    <xdr:from>
      <xdr:col>2</xdr:col>
      <xdr:colOff>431801</xdr:colOff>
      <xdr:row>29</xdr:row>
      <xdr:rowOff>67734</xdr:rowOff>
    </xdr:from>
    <xdr:to>
      <xdr:col>5</xdr:col>
      <xdr:colOff>194735</xdr:colOff>
      <xdr:row>34</xdr:row>
      <xdr:rowOff>151799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1" name="TextBox 9">
              <a:extLst>
                <a:ext uri="{FF2B5EF4-FFF2-40B4-BE49-F238E27FC236}">
                  <a16:creationId xmlns:a16="http://schemas.microsoft.com/office/drawing/2014/main" id="{7728CDF4-8B06-4AA7-BF13-91F6CC7D1B66}"/>
                </a:ext>
              </a:extLst>
            </xdr:cNvPr>
            <xdr:cNvSpPr txBox="1"/>
          </xdr:nvSpPr>
          <xdr:spPr>
            <a:xfrm>
              <a:off x="2032001" y="5173134"/>
              <a:ext cx="1820334" cy="846065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400" b="0" i="1">
                        <a:latin typeface="Cambria Math" panose="02040503050406030204" pitchFamily="18" charset="0"/>
                      </a:rPr>
                      <m:t>𝑡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𝑟</m:t>
                        </m:r>
                        <m:rad>
                          <m:radPr>
                            <m:degHide m:val="on"/>
                            <m:ctrlPr>
                              <a:rPr lang="en-US" sz="2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r>
                              <a:rPr lang="en-US" sz="24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sz="2400" b="0" i="1">
                                <a:latin typeface="Cambria Math" panose="02040503050406030204" pitchFamily="18" charset="0"/>
                              </a:rPr>
                              <m:t>−2</m:t>
                            </m:r>
                          </m:e>
                        </m:rad>
                      </m:num>
                      <m:den>
                        <m:rad>
                          <m:radPr>
                            <m:degHide m:val="on"/>
                            <m:ctrlPr>
                              <a:rPr lang="en-US" sz="2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r>
                              <a:rPr lang="en-US" sz="2400" i="1">
                                <a:latin typeface="Cambria Math" panose="02040503050406030204" pitchFamily="18" charset="0"/>
                              </a:rPr>
                              <m:t>1−</m:t>
                            </m:r>
                            <m:sSup>
                              <m:sSupPr>
                                <m:ctrlPr>
                                  <a:rPr lang="en-US" sz="240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en-US" sz="2400" i="1">
                                    <a:latin typeface="Cambria Math" panose="02040503050406030204" pitchFamily="18" charset="0"/>
                                  </a:rPr>
                                  <m:t>𝑟</m:t>
                                </m:r>
                              </m:e>
                              <m:sup>
                                <m:r>
                                  <a:rPr lang="en-US" sz="240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e>
                        </m:rad>
                      </m:den>
                    </m:f>
                  </m:oMath>
                </m:oMathPara>
              </a14:m>
              <a:endParaRPr lang="en-US" sz="2400"/>
            </a:p>
          </xdr:txBody>
        </xdr:sp>
      </mc:Choice>
      <mc:Fallback xmlns="">
        <xdr:sp macro="" textlink="">
          <xdr:nvSpPr>
            <xdr:cNvPr id="111" name="TextBox 9">
              <a:extLst>
                <a:ext uri="{FF2B5EF4-FFF2-40B4-BE49-F238E27FC236}">
                  <a16:creationId xmlns:a16="http://schemas.microsoft.com/office/drawing/2014/main" id="{7728CDF4-8B06-4AA7-BF13-91F6CC7D1B66}"/>
                </a:ext>
              </a:extLst>
            </xdr:cNvPr>
            <xdr:cNvSpPr txBox="1"/>
          </xdr:nvSpPr>
          <xdr:spPr>
            <a:xfrm>
              <a:off x="2032001" y="5173134"/>
              <a:ext cx="1820334" cy="846065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2400" b="0" i="0">
                  <a:latin typeface="Cambria Math" panose="02040503050406030204" pitchFamily="18" charset="0"/>
                </a:rPr>
                <a:t>𝑡=(𝑟√(𝑛−2))/√(</a:t>
              </a:r>
              <a:r>
                <a:rPr lang="en-US" sz="2400" i="0">
                  <a:latin typeface="Cambria Math" panose="02040503050406030204" pitchFamily="18" charset="0"/>
                </a:rPr>
                <a:t>1−𝑟^2 </a:t>
              </a:r>
              <a:r>
                <a:rPr lang="en-US" sz="2400" b="0" i="0">
                  <a:latin typeface="Cambria Math" panose="02040503050406030204" pitchFamily="18" charset="0"/>
                </a:rPr>
                <a:t>)</a:t>
              </a:r>
              <a:endParaRPr lang="en-US" sz="2400"/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AC9F72-310F-49A1-82F2-490B19DA56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747566C-282F-4368-9A70-2A6C137EBD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6C837CE-078F-476B-A7FA-403A099B9B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A5D2AD9-04AE-4F67-979D-A798AC600D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9099A1A-B320-4074-87EF-0E310F2517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E5CD5FA-29E1-4DD0-9FD6-AD2E26EC81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CE9AF7B-67DF-40DC-BE01-1A21696B27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C52C173-95D9-4A0B-B04D-7C4722DEC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F010E2A-1188-47EF-9E0F-16D3A02F2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CC5EB83-6770-4EEC-A187-5C9971ADBD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A5F07DC-9A49-4A30-AAED-B3875E4C0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C3DF9D8E-235B-4CF2-A6C3-2CC1871690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087ABF6-1DBC-4960-B261-BC329FD2E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EB59B3DD-C87A-44C6-8991-F78F032379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5DA4237A-8342-4F44-94A9-19E1EC8455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D43C8109-61DA-49B8-8815-E5D9C0FB9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94F428B0-AC98-4931-8B2F-D0FFB4C69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B04D9988-C96F-4690-8F9F-586C875E8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4D0C2A01-62B2-43B6-828A-7E2D2714DC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4697B5A9-1AF0-4991-B1AE-F78C39F95B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9DA4FD26-1005-407C-A545-B0DBACF648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6309421C-D019-45FE-9AD4-02DA43208E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1565B015-8F58-41BD-A740-F4F9AF8FF9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762C5647-544D-4A09-913D-9577501CBC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8422262C-1211-46E2-AB3B-62D1590C0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641909C4-6B6E-43A2-BD4E-D763B365F3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4E3E0F88-27A7-4345-BECD-178C78C0E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97056979-5893-43EF-BD80-75E77C72CC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C1634D99-39F6-49DE-AE05-BA78933246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8A2D2747-A20B-447E-9154-C99E7C47AA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DB5FB104-457B-4831-B7C5-F48A88E91B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7D061502-6273-45B1-9C8F-541A19630F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D0647941-3130-4E3C-B2EF-821A7B2E5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B05B1A47-451D-4145-A4B3-BE7F74211A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21787C21-2D16-49B5-9939-FF7FA9A8D6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8814BBD5-1B5B-4E82-9ECF-4B7A12661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18F7B705-79A0-4BEA-967F-BCBA0962B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AD2E2560-F1F7-492D-A732-85ED942348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A01B008C-91E4-4B96-B9AA-464AB17B6F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556EE2A7-3F14-4406-B2CF-C87C4F57E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3BC7AF3E-546B-4581-B3AC-8BEB992CBC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8408EB3B-8582-4B80-AC07-75C2D1D51D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9FE65506-B643-4CA7-A6F3-A34AEC0BA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816C113C-11BA-4E34-96A6-87954EA06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C623B285-8E02-4F5A-AF75-0B302F8D9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077FCF6A-AB39-4267-BF45-878BDC5DA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A613D696-1B1C-4586-9A45-B688D37B6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6CF2AE98-F59E-451F-8398-D4096F757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10101D75-F8CE-43C3-BDCB-FAA87B371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13342AD3-9E02-4DC6-A9A9-F89A5352A0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54B6DD92-357A-4D3A-9C27-37514795F1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534B6E6B-8716-4E41-9EB7-DBA49D9F3E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F321046C-0071-4E32-8587-D8FD06295D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CBE6AD7D-2BB9-4E4A-B8F2-DD3BCD9D99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B543CFD5-37B7-4E00-8800-AF63B31D56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3F098CAC-17A9-4B40-9E4C-0F9F61BC16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DD2A63DF-585E-4052-85BD-0B0E364DA4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1C5C22C7-65CB-4DFB-8F51-F634F1BA2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AFCD3314-B7FE-4FDB-B90F-AE6C831DBB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DCCFC563-1967-4544-9F3F-116DABB13D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F113A4D9-4296-4616-A822-81944F922C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8EA16D7A-8EE3-4E19-803B-9505CA189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E7824B36-D4D3-418A-B231-BE3CCF60B1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DA7C6BE5-D1BC-4FD9-A3DA-65242EFCA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0266E74D-923B-4D6B-82F1-61A5162B1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7" name="Chart 66">
          <a:extLst>
            <a:ext uri="{FF2B5EF4-FFF2-40B4-BE49-F238E27FC236}">
              <a16:creationId xmlns:a16="http://schemas.microsoft.com/office/drawing/2014/main" id="{7063F0F8-98D7-4D2B-A205-962CBD4264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8" name="Chart 67">
          <a:extLst>
            <a:ext uri="{FF2B5EF4-FFF2-40B4-BE49-F238E27FC236}">
              <a16:creationId xmlns:a16="http://schemas.microsoft.com/office/drawing/2014/main" id="{8690E93E-DF13-4180-815F-861B98E5C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69" name="Chart 68">
          <a:extLst>
            <a:ext uri="{FF2B5EF4-FFF2-40B4-BE49-F238E27FC236}">
              <a16:creationId xmlns:a16="http://schemas.microsoft.com/office/drawing/2014/main" id="{67540515-D8D4-4D1C-9303-15322FC07C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0" name="Chart 69">
          <a:extLst>
            <a:ext uri="{FF2B5EF4-FFF2-40B4-BE49-F238E27FC236}">
              <a16:creationId xmlns:a16="http://schemas.microsoft.com/office/drawing/2014/main" id="{BFBE1A85-0399-45B8-952C-17492B83B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1" name="Chart 70">
          <a:extLst>
            <a:ext uri="{FF2B5EF4-FFF2-40B4-BE49-F238E27FC236}">
              <a16:creationId xmlns:a16="http://schemas.microsoft.com/office/drawing/2014/main" id="{14707BA7-47D8-4C04-82A7-999334754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BA2A5E32-6DBC-42E9-99BF-57B25F504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34</xdr:col>
      <xdr:colOff>0</xdr:colOff>
      <xdr:row>0</xdr:row>
      <xdr:rowOff>0</xdr:rowOff>
    </xdr:from>
    <xdr:to>
      <xdr:col>34</xdr:col>
      <xdr:colOff>0</xdr:colOff>
      <xdr:row>0</xdr:row>
      <xdr:rowOff>0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91F21238-A92F-45FF-AE0C-7E64DD795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74" name="Chart 73">
          <a:extLst>
            <a:ext uri="{FF2B5EF4-FFF2-40B4-BE49-F238E27FC236}">
              <a16:creationId xmlns:a16="http://schemas.microsoft.com/office/drawing/2014/main" id="{AA5455CA-B3B9-42DE-BC1C-B4A8961CD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75" name="Chart 74">
          <a:extLst>
            <a:ext uri="{FF2B5EF4-FFF2-40B4-BE49-F238E27FC236}">
              <a16:creationId xmlns:a16="http://schemas.microsoft.com/office/drawing/2014/main" id="{2AC3B2A4-6849-4A11-9ADA-5462062848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76" name="Chart 75">
          <a:extLst>
            <a:ext uri="{FF2B5EF4-FFF2-40B4-BE49-F238E27FC236}">
              <a16:creationId xmlns:a16="http://schemas.microsoft.com/office/drawing/2014/main" id="{6D9B69A9-6165-46AC-943F-6BC5ABFBE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A94D42F0-0296-408F-A10D-09E5BD9B8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F8425CE0-95C2-4EEC-B46C-0EBD03430D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9AEF5463-94C0-41FB-984F-81BAD10A8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9C0C5F3C-D6DD-4373-B39E-2FC885A3CC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DFACAA67-65C5-4117-9DF2-11E67F65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565C036-AA70-4756-B6E3-44C291930D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83" name="Chart 82">
          <a:extLst>
            <a:ext uri="{FF2B5EF4-FFF2-40B4-BE49-F238E27FC236}">
              <a16:creationId xmlns:a16="http://schemas.microsoft.com/office/drawing/2014/main" id="{19521439-EE20-4D7C-95D6-C75AC01674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84" name="Chart 83">
          <a:extLst>
            <a:ext uri="{FF2B5EF4-FFF2-40B4-BE49-F238E27FC236}">
              <a16:creationId xmlns:a16="http://schemas.microsoft.com/office/drawing/2014/main" id="{BA514015-0589-4D9D-A486-4799F07692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0</xdr:colOff>
      <xdr:row>14</xdr:row>
      <xdr:rowOff>0</xdr:rowOff>
    </xdr:to>
    <xdr:graphicFrame macro="">
      <xdr:nvGraphicFramePr>
        <xdr:cNvPr id="85" name="Chart 84">
          <a:extLst>
            <a:ext uri="{FF2B5EF4-FFF2-40B4-BE49-F238E27FC236}">
              <a16:creationId xmlns:a16="http://schemas.microsoft.com/office/drawing/2014/main" id="{C382002B-D856-4181-8703-136F6E15B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F0CFA115-61B4-4650-AE48-4FE8BCE41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BA66DB6D-B0B9-4C74-A6DD-7CD175EC74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5CC3173C-321C-4632-BF0C-713141C944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57824E24-9961-4C76-A08C-81F260F3D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0" name="Chart 89">
          <a:extLst>
            <a:ext uri="{FF2B5EF4-FFF2-40B4-BE49-F238E27FC236}">
              <a16:creationId xmlns:a16="http://schemas.microsoft.com/office/drawing/2014/main" id="{7A199AEA-DC88-4F00-AFB3-A1368D7A9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1" name="Chart 90">
          <a:extLst>
            <a:ext uri="{FF2B5EF4-FFF2-40B4-BE49-F238E27FC236}">
              <a16:creationId xmlns:a16="http://schemas.microsoft.com/office/drawing/2014/main" id="{A27BB0FD-5106-4516-9F66-A7DD2058D0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2" name="Chart 91">
          <a:extLst>
            <a:ext uri="{FF2B5EF4-FFF2-40B4-BE49-F238E27FC236}">
              <a16:creationId xmlns:a16="http://schemas.microsoft.com/office/drawing/2014/main" id="{3B5D4150-76FD-465C-970A-2EBBF7636D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3" name="Chart 92">
          <a:extLst>
            <a:ext uri="{FF2B5EF4-FFF2-40B4-BE49-F238E27FC236}">
              <a16:creationId xmlns:a16="http://schemas.microsoft.com/office/drawing/2014/main" id="{AF96CB68-1402-4872-9275-AFB19FC0F1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4" name="Chart 93">
          <a:extLst>
            <a:ext uri="{FF2B5EF4-FFF2-40B4-BE49-F238E27FC236}">
              <a16:creationId xmlns:a16="http://schemas.microsoft.com/office/drawing/2014/main" id="{300CE412-6E5F-422B-92EE-FC988F582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5" name="Chart 94">
          <a:extLst>
            <a:ext uri="{FF2B5EF4-FFF2-40B4-BE49-F238E27FC236}">
              <a16:creationId xmlns:a16="http://schemas.microsoft.com/office/drawing/2014/main" id="{72CB7D46-7E51-4291-9F3D-8C1CAC0E0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6" name="Chart 95">
          <a:extLst>
            <a:ext uri="{FF2B5EF4-FFF2-40B4-BE49-F238E27FC236}">
              <a16:creationId xmlns:a16="http://schemas.microsoft.com/office/drawing/2014/main" id="{D3306232-4D52-45C9-A981-813A94369E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7" name="Chart 96">
          <a:extLst>
            <a:ext uri="{FF2B5EF4-FFF2-40B4-BE49-F238E27FC236}">
              <a16:creationId xmlns:a16="http://schemas.microsoft.com/office/drawing/2014/main" id="{C27C511E-B9E0-4E73-AB17-A2D7D3AC3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8" name="Chart 97">
          <a:extLst>
            <a:ext uri="{FF2B5EF4-FFF2-40B4-BE49-F238E27FC236}">
              <a16:creationId xmlns:a16="http://schemas.microsoft.com/office/drawing/2014/main" id="{917B5C18-CD80-4A3D-ADE1-676E103F9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FB7945B3-A17E-4ED2-A981-4DE4E71540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667AC26E-E0EC-42EE-A255-45AE170D2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1" name="Chart 100">
          <a:extLst>
            <a:ext uri="{FF2B5EF4-FFF2-40B4-BE49-F238E27FC236}">
              <a16:creationId xmlns:a16="http://schemas.microsoft.com/office/drawing/2014/main" id="{B34A3EB3-14F6-48B5-941A-05EAC0755C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2" name="Chart 101">
          <a:extLst>
            <a:ext uri="{FF2B5EF4-FFF2-40B4-BE49-F238E27FC236}">
              <a16:creationId xmlns:a16="http://schemas.microsoft.com/office/drawing/2014/main" id="{6D906CF5-0A49-4D68-BB23-656231C756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3" name="Chart 102">
          <a:extLst>
            <a:ext uri="{FF2B5EF4-FFF2-40B4-BE49-F238E27FC236}">
              <a16:creationId xmlns:a16="http://schemas.microsoft.com/office/drawing/2014/main" id="{2445E1CB-40ED-41C4-9583-E2D43B291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8539DB66-656B-4872-B5BF-4371A6837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781B4FA2-E2C7-448E-B3B5-C6250E31B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D96DF895-5297-4E84-BBFC-6EB3891459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CA96BD6E-E0F2-48A9-90D7-898949D5F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8" name="Chart 107">
          <a:extLst>
            <a:ext uri="{FF2B5EF4-FFF2-40B4-BE49-F238E27FC236}">
              <a16:creationId xmlns:a16="http://schemas.microsoft.com/office/drawing/2014/main" id="{282B5DF1-51B7-462C-92AC-B63F36F305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33</xdr:col>
      <xdr:colOff>0</xdr:colOff>
      <xdr:row>26</xdr:row>
      <xdr:rowOff>0</xdr:rowOff>
    </xdr:from>
    <xdr:to>
      <xdr:col>33</xdr:col>
      <xdr:colOff>0</xdr:colOff>
      <xdr:row>26</xdr:row>
      <xdr:rowOff>0</xdr:rowOff>
    </xdr:to>
    <xdr:graphicFrame macro="">
      <xdr:nvGraphicFramePr>
        <xdr:cNvPr id="109" name="Chart 108">
          <a:extLst>
            <a:ext uri="{FF2B5EF4-FFF2-40B4-BE49-F238E27FC236}">
              <a16:creationId xmlns:a16="http://schemas.microsoft.com/office/drawing/2014/main" id="{48B2FC75-CC41-495F-8F45-53708ED508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11</xdr:col>
      <xdr:colOff>474134</xdr:colOff>
      <xdr:row>16</xdr:row>
      <xdr:rowOff>38354</xdr:rowOff>
    </xdr:from>
    <xdr:to>
      <xdr:col>22</xdr:col>
      <xdr:colOff>460512</xdr:colOff>
      <xdr:row>29</xdr:row>
      <xdr:rowOff>135466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7F913B1C-454F-450A-847B-61830E65D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8297334" y="3179487"/>
          <a:ext cx="6006178" cy="208677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>
    <xdr:from>
      <xdr:col>1</xdr:col>
      <xdr:colOff>1227667</xdr:colOff>
      <xdr:row>31</xdr:row>
      <xdr:rowOff>67733</xdr:rowOff>
    </xdr:from>
    <xdr:to>
      <xdr:col>4</xdr:col>
      <xdr:colOff>558801</xdr:colOff>
      <xdr:row>36</xdr:row>
      <xdr:rowOff>151798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2" name="TextBox 9">
              <a:extLst>
                <a:ext uri="{FF2B5EF4-FFF2-40B4-BE49-F238E27FC236}">
                  <a16:creationId xmlns:a16="http://schemas.microsoft.com/office/drawing/2014/main" id="{3BAB3F1F-E7DC-4FCE-A19B-313FC9D23F43}"/>
                </a:ext>
              </a:extLst>
            </xdr:cNvPr>
            <xdr:cNvSpPr txBox="1"/>
          </xdr:nvSpPr>
          <xdr:spPr>
            <a:xfrm>
              <a:off x="2082800" y="5503333"/>
              <a:ext cx="1820334" cy="846065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400" b="0" i="1">
                        <a:latin typeface="Cambria Math" panose="02040503050406030204" pitchFamily="18" charset="0"/>
                      </a:rPr>
                      <m:t>𝑡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𝑟</m:t>
                        </m:r>
                        <m:rad>
                          <m:radPr>
                            <m:degHide m:val="on"/>
                            <m:ctrlPr>
                              <a:rPr lang="en-US" sz="2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r>
                              <a:rPr lang="en-US" sz="24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sz="2400" b="0" i="1">
                                <a:latin typeface="Cambria Math" panose="02040503050406030204" pitchFamily="18" charset="0"/>
                              </a:rPr>
                              <m:t>−2</m:t>
                            </m:r>
                          </m:e>
                        </m:rad>
                      </m:num>
                      <m:den>
                        <m:rad>
                          <m:radPr>
                            <m:degHide m:val="on"/>
                            <m:ctrlPr>
                              <a:rPr lang="en-US" sz="2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r>
                              <a:rPr lang="en-US" sz="2400" i="1">
                                <a:latin typeface="Cambria Math" panose="02040503050406030204" pitchFamily="18" charset="0"/>
                              </a:rPr>
                              <m:t>1−</m:t>
                            </m:r>
                            <m:sSup>
                              <m:sSupPr>
                                <m:ctrlPr>
                                  <a:rPr lang="en-US" sz="240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en-US" sz="2400" i="1">
                                    <a:latin typeface="Cambria Math" panose="02040503050406030204" pitchFamily="18" charset="0"/>
                                  </a:rPr>
                                  <m:t>𝑟</m:t>
                                </m:r>
                              </m:e>
                              <m:sup>
                                <m:r>
                                  <a:rPr lang="en-US" sz="240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e>
                        </m:rad>
                      </m:den>
                    </m:f>
                  </m:oMath>
                </m:oMathPara>
              </a14:m>
              <a:endParaRPr lang="en-US" sz="2400"/>
            </a:p>
          </xdr:txBody>
        </xdr:sp>
      </mc:Choice>
      <mc:Fallback xmlns="">
        <xdr:sp macro="" textlink="">
          <xdr:nvSpPr>
            <xdr:cNvPr id="112" name="TextBox 9">
              <a:extLst>
                <a:ext uri="{FF2B5EF4-FFF2-40B4-BE49-F238E27FC236}">
                  <a16:creationId xmlns:a16="http://schemas.microsoft.com/office/drawing/2014/main" id="{3BAB3F1F-E7DC-4FCE-A19B-313FC9D23F43}"/>
                </a:ext>
              </a:extLst>
            </xdr:cNvPr>
            <xdr:cNvSpPr txBox="1"/>
          </xdr:nvSpPr>
          <xdr:spPr>
            <a:xfrm>
              <a:off x="2082800" y="5503333"/>
              <a:ext cx="1820334" cy="846065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2400" b="0" i="0">
                  <a:latin typeface="Cambria Math" panose="02040503050406030204" pitchFamily="18" charset="0"/>
                </a:rPr>
                <a:t>𝑡=(𝑟√(𝑛−2))/√(</a:t>
              </a:r>
              <a:r>
                <a:rPr lang="en-US" sz="2400" i="0">
                  <a:latin typeface="Cambria Math" panose="02040503050406030204" pitchFamily="18" charset="0"/>
                </a:rPr>
                <a:t>1−𝑟^2 </a:t>
              </a:r>
              <a:r>
                <a:rPr lang="en-US" sz="2400" b="0" i="0">
                  <a:latin typeface="Cambria Math" panose="02040503050406030204" pitchFamily="18" charset="0"/>
                </a:rPr>
                <a:t>)</a:t>
              </a:r>
              <a:endParaRPr lang="en-US" sz="2400"/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B377-FAA7-4E04-AF4F-4E7DED94C2BA}">
  <dimension ref="A1:AH73"/>
  <sheetViews>
    <sheetView zoomScale="90" workbookViewId="0">
      <selection activeCell="AA12" sqref="AA12"/>
    </sheetView>
  </sheetViews>
  <sheetFormatPr defaultColWidth="9.140625" defaultRowHeight="12" customHeight="1"/>
  <cols>
    <col min="1" max="1" width="12.42578125" style="3" bestFit="1" customWidth="1"/>
    <col min="2" max="2" width="12.85546875" style="3" customWidth="1"/>
    <col min="3" max="3" width="7.85546875" style="3" customWidth="1"/>
    <col min="4" max="4" width="9.85546875" style="2" bestFit="1" customWidth="1"/>
    <col min="5" max="5" width="12.28515625" style="2" customWidth="1"/>
    <col min="6" max="6" width="9.85546875" style="2" bestFit="1" customWidth="1"/>
    <col min="7" max="7" width="8.42578125" style="2" customWidth="1"/>
    <col min="8" max="8" width="10.140625" style="3" bestFit="1" customWidth="1"/>
    <col min="9" max="9" width="8.5703125" style="2" customWidth="1"/>
    <col min="10" max="10" width="8" style="2" bestFit="1" customWidth="1"/>
    <col min="11" max="11" width="8.140625" style="2" bestFit="1" customWidth="1"/>
    <col min="12" max="12" width="9.85546875" style="2" customWidth="1"/>
    <col min="13" max="13" width="5.42578125" style="4" bestFit="1" customWidth="1"/>
    <col min="14" max="14" width="8.28515625" style="2" bestFit="1" customWidth="1"/>
    <col min="15" max="15" width="6.7109375" style="2" bestFit="1" customWidth="1"/>
    <col min="16" max="17" width="8.28515625" style="2" customWidth="1"/>
    <col min="18" max="18" width="11.28515625" style="2" customWidth="1"/>
    <col min="19" max="19" width="11.5703125" style="2" bestFit="1" customWidth="1"/>
    <col min="20" max="20" width="10.140625" style="2" customWidth="1"/>
    <col min="21" max="21" width="7.140625" style="5" customWidth="1"/>
    <col min="22" max="22" width="6.7109375" style="5" bestFit="1" customWidth="1"/>
    <col min="23" max="23" width="11.28515625" style="6" bestFit="1" customWidth="1"/>
    <col min="24" max="24" width="11.28515625" style="6" customWidth="1"/>
    <col min="25" max="25" width="4.42578125" style="7" customWidth="1"/>
    <col min="26" max="26" width="6" style="6" bestFit="1" customWidth="1"/>
    <col min="27" max="27" width="7.140625" style="6" bestFit="1" customWidth="1"/>
    <col min="28" max="28" width="18.5703125" style="9" bestFit="1" customWidth="1"/>
    <col min="29" max="30" width="9" style="6" customWidth="1"/>
    <col min="31" max="31" width="8.7109375" style="6" bestFit="1" customWidth="1"/>
    <col min="32" max="32" width="6" style="8" bestFit="1" customWidth="1"/>
    <col min="33" max="33" width="6.7109375" style="9" bestFit="1" customWidth="1"/>
    <col min="34" max="34" width="6" style="9" bestFit="1" customWidth="1"/>
    <col min="35" max="16384" width="9.140625" style="2"/>
  </cols>
  <sheetData>
    <row r="1" spans="1:34" ht="26.25" customHeight="1" thickBot="1">
      <c r="A1" s="2"/>
      <c r="B1" s="2"/>
      <c r="C1" s="2"/>
    </row>
    <row r="2" spans="1:34" ht="24.75" customHeight="1" thickBot="1">
      <c r="D2" s="73" t="s">
        <v>60</v>
      </c>
      <c r="E2" s="74"/>
      <c r="F2" s="73" t="s">
        <v>61</v>
      </c>
      <c r="G2" s="74"/>
      <c r="I2" s="75" t="s">
        <v>33</v>
      </c>
      <c r="J2" s="76"/>
      <c r="K2" s="77"/>
      <c r="L2" s="78" t="s">
        <v>34</v>
      </c>
      <c r="M2" s="79"/>
      <c r="N2" s="79"/>
      <c r="O2" s="79"/>
      <c r="P2" s="79"/>
      <c r="Q2" s="79"/>
      <c r="R2" s="80"/>
    </row>
    <row r="3" spans="1:34" s="15" customFormat="1" ht="32.25" customHeight="1" thickBot="1">
      <c r="A3" s="10" t="s">
        <v>9</v>
      </c>
      <c r="B3" s="11" t="s">
        <v>0</v>
      </c>
      <c r="C3" s="11" t="s">
        <v>38</v>
      </c>
      <c r="D3" s="26" t="s">
        <v>25</v>
      </c>
      <c r="E3" s="27" t="s">
        <v>26</v>
      </c>
      <c r="F3" s="26" t="s">
        <v>25</v>
      </c>
      <c r="G3" s="28" t="s">
        <v>26</v>
      </c>
      <c r="H3" s="42" t="s">
        <v>20</v>
      </c>
      <c r="I3" s="30" t="s">
        <v>14</v>
      </c>
      <c r="J3" s="31" t="s">
        <v>15</v>
      </c>
      <c r="K3" s="32" t="s">
        <v>16</v>
      </c>
      <c r="L3" s="36" t="s">
        <v>35</v>
      </c>
      <c r="M3" s="37" t="s">
        <v>1</v>
      </c>
      <c r="N3" s="38" t="s">
        <v>27</v>
      </c>
      <c r="O3" s="38" t="s">
        <v>32</v>
      </c>
      <c r="P3" s="38" t="s">
        <v>29</v>
      </c>
      <c r="Q3" s="38" t="s">
        <v>30</v>
      </c>
      <c r="R3" s="39" t="s">
        <v>31</v>
      </c>
      <c r="S3" s="12" t="s">
        <v>28</v>
      </c>
      <c r="T3" s="12" t="s">
        <v>2</v>
      </c>
      <c r="U3" s="13" t="s">
        <v>13</v>
      </c>
      <c r="V3" s="13" t="s">
        <v>6</v>
      </c>
      <c r="W3" s="13" t="s">
        <v>19</v>
      </c>
      <c r="X3" s="13" t="s">
        <v>62</v>
      </c>
      <c r="Y3" s="13" t="s">
        <v>11</v>
      </c>
      <c r="Z3" s="13" t="s">
        <v>12</v>
      </c>
      <c r="AA3" s="13" t="s">
        <v>8</v>
      </c>
      <c r="AB3" s="44" t="s">
        <v>36</v>
      </c>
      <c r="AC3" s="13" t="s">
        <v>3</v>
      </c>
      <c r="AD3" s="13" t="s">
        <v>63</v>
      </c>
      <c r="AE3" s="13" t="s">
        <v>4</v>
      </c>
      <c r="AF3" s="14" t="s">
        <v>10</v>
      </c>
      <c r="AG3" s="14" t="s">
        <v>5</v>
      </c>
      <c r="AH3" s="14" t="s">
        <v>7</v>
      </c>
    </row>
    <row r="4" spans="1:34" s="20" customFormat="1" ht="12.75" customHeight="1" thickBot="1">
      <c r="A4" s="16">
        <v>1</v>
      </c>
      <c r="B4" s="70" t="s">
        <v>52</v>
      </c>
      <c r="C4" s="11">
        <v>1</v>
      </c>
      <c r="D4" s="11">
        <v>20</v>
      </c>
      <c r="E4" s="11">
        <v>83</v>
      </c>
      <c r="F4" s="11">
        <v>15</v>
      </c>
      <c r="G4" s="11">
        <v>84</v>
      </c>
      <c r="H4" s="43">
        <v>60</v>
      </c>
      <c r="I4" s="50">
        <f t="shared" ref="I4" si="0">EXP(L4)</f>
        <v>1.4603174603174602</v>
      </c>
      <c r="J4" s="51">
        <f t="shared" ref="J4" si="1">EXP(L4-1.96*SQRT(M4))</f>
        <v>0.68873107118134813</v>
      </c>
      <c r="K4" s="52">
        <f t="shared" ref="K4" si="2">EXP(L4+1.96*SQRT(M4))</f>
        <v>3.0963131679977982</v>
      </c>
      <c r="L4" s="53">
        <f t="shared" ref="L4" si="3">LN((D4*(G4-F4))/(F4*(E4-D4)))</f>
        <v>0.37865385065750756</v>
      </c>
      <c r="M4" s="34">
        <f t="shared" ref="M4" si="4">((1/D4)+(1/(E4-D4))+(1/F4)+(1/(G4-F4)))</f>
        <v>0.14703243616287096</v>
      </c>
      <c r="N4" s="35">
        <f t="shared" ref="N4:N11" si="5">1/M4</f>
        <v>6.801220370804975</v>
      </c>
      <c r="O4" s="35">
        <f>SQRT(M4)</f>
        <v>0.38344808796350904</v>
      </c>
      <c r="P4" s="35">
        <f>1/O4</f>
        <v>2.6079149470036356</v>
      </c>
      <c r="Q4" s="35">
        <f>SQRT(N4)</f>
        <v>2.6079149470036356</v>
      </c>
      <c r="R4" s="40">
        <f>L4*Q4</f>
        <v>0.98749703687019641</v>
      </c>
      <c r="S4" s="62">
        <f t="shared" ref="S4:S11" si="6">N4^2</f>
        <v>46.256598532252561</v>
      </c>
      <c r="T4" s="62">
        <f t="shared" ref="T4:T11" si="7">L4*N4</f>
        <v>2.5753082825755853</v>
      </c>
      <c r="U4" s="18"/>
      <c r="V4" s="18"/>
      <c r="W4" s="63">
        <f t="shared" ref="W4:W11" si="8">N4*((L4-($U$12))^2)</f>
        <v>2.6668675814151168</v>
      </c>
      <c r="X4" s="63">
        <f>(N4/N$12)*100</f>
        <v>6.7789324867721765</v>
      </c>
      <c r="Y4" s="18"/>
      <c r="Z4" s="18"/>
      <c r="AA4" s="18"/>
      <c r="AB4" s="19"/>
      <c r="AC4" s="63">
        <f t="shared" ref="AC4:AC11" si="9">1/((1/N4)+$AB$12)</f>
        <v>4.7872655893480891</v>
      </c>
      <c r="AD4" s="63">
        <f>(AC4/AC$12)*100</f>
        <v>9.12909998679784</v>
      </c>
      <c r="AE4" s="18">
        <f t="shared" ref="AE4:AE10" si="10">L4*AC4</f>
        <v>1.8127165495268363</v>
      </c>
      <c r="AF4" s="19"/>
      <c r="AG4" s="19"/>
      <c r="AH4" s="19"/>
    </row>
    <row r="5" spans="1:34" s="20" customFormat="1" ht="12.75" customHeight="1" thickBot="1">
      <c r="A5" s="16">
        <v>2</v>
      </c>
      <c r="B5" s="70" t="s">
        <v>53</v>
      </c>
      <c r="C5" s="11">
        <v>1</v>
      </c>
      <c r="D5" s="11">
        <v>69</v>
      </c>
      <c r="E5" s="11">
        <v>373</v>
      </c>
      <c r="F5" s="11">
        <v>94</v>
      </c>
      <c r="G5" s="11">
        <v>357</v>
      </c>
      <c r="H5" s="43">
        <v>75</v>
      </c>
      <c r="I5" s="50">
        <f>EXP(L5)</f>
        <v>0.63504339305711088</v>
      </c>
      <c r="J5" s="51">
        <f>EXP(L5-1.96*SQRT(M5))</f>
        <v>0.44668755789938808</v>
      </c>
      <c r="K5" s="52">
        <f>EXP(L5+1.96*SQRT(M5))</f>
        <v>0.90282369395281681</v>
      </c>
      <c r="L5" s="53">
        <f>LN((D5*(G5-F5))/(F5*(E5-D5)))</f>
        <v>-0.45406194690120161</v>
      </c>
      <c r="M5" s="34">
        <f>((1/D5)+(1/(E5-D5))+(1/F5)+(1/(G5-F5)))</f>
        <v>3.2222806548560648E-2</v>
      </c>
      <c r="N5" s="35">
        <f t="shared" si="5"/>
        <v>31.033919981270802</v>
      </c>
      <c r="O5" s="35">
        <f t="shared" ref="O5:O11" si="11">SQRT(M5)</f>
        <v>0.17950712116392667</v>
      </c>
      <c r="P5" s="35">
        <f t="shared" ref="P5:P11" si="12">1/O5</f>
        <v>5.5708096342695823</v>
      </c>
      <c r="Q5" s="35">
        <f t="shared" ref="Q5:Q11" si="13">SQRT(N5)</f>
        <v>5.5708096342695832</v>
      </c>
      <c r="R5" s="40">
        <f t="shared" ref="R5:R11" si="14">L5*Q5</f>
        <v>-2.5294926683524177</v>
      </c>
      <c r="S5" s="62">
        <f t="shared" si="6"/>
        <v>963.10418940391912</v>
      </c>
      <c r="T5" s="62">
        <f t="shared" si="7"/>
        <v>-14.091322126671923</v>
      </c>
      <c r="U5" s="18"/>
      <c r="V5" s="18"/>
      <c r="W5" s="63">
        <f t="shared" si="8"/>
        <v>1.3236651300833171</v>
      </c>
      <c r="X5" s="63">
        <f t="shared" ref="X5:X11" si="15">(N5/N$12)*100</f>
        <v>30.932220525597405</v>
      </c>
      <c r="Y5" s="18"/>
      <c r="Z5" s="18"/>
      <c r="AA5" s="18"/>
      <c r="AB5" s="19"/>
      <c r="AC5" s="63">
        <f t="shared" si="9"/>
        <v>10.629490914742426</v>
      </c>
      <c r="AD5" s="63">
        <f t="shared" ref="AD5:AD11" si="16">(AC5/AC$12)*100</f>
        <v>20.269960702693552</v>
      </c>
      <c r="AE5" s="18">
        <f t="shared" si="10"/>
        <v>-4.8264473393165801</v>
      </c>
      <c r="AF5" s="19"/>
      <c r="AG5" s="19"/>
      <c r="AH5" s="19"/>
    </row>
    <row r="6" spans="1:34" s="20" customFormat="1" ht="12.75" customHeight="1" thickBot="1">
      <c r="A6" s="16">
        <v>3</v>
      </c>
      <c r="B6" s="70" t="s">
        <v>54</v>
      </c>
      <c r="C6" s="11">
        <v>1</v>
      </c>
      <c r="D6" s="11">
        <v>22</v>
      </c>
      <c r="E6" s="11">
        <v>219</v>
      </c>
      <c r="F6" s="11">
        <v>17</v>
      </c>
      <c r="G6" s="11">
        <v>207</v>
      </c>
      <c r="H6" s="43">
        <v>58</v>
      </c>
      <c r="I6" s="50">
        <f t="shared" ref="I6:I10" si="17">EXP(L6)</f>
        <v>1.2481337712750076</v>
      </c>
      <c r="J6" s="51">
        <f t="shared" ref="J6:J10" si="18">EXP(L6-1.96*SQRT(M6))</f>
        <v>0.64280605177198658</v>
      </c>
      <c r="K6" s="52">
        <f t="shared" ref="K6:K10" si="19">EXP(L6+1.96*SQRT(M6))</f>
        <v>2.4234960245050128</v>
      </c>
      <c r="L6" s="53">
        <f t="shared" ref="L6:L11" si="20">LN((D6*(G6-F6))/(F6*(E6-D6)))</f>
        <v>0.22164945272459749</v>
      </c>
      <c r="M6" s="34">
        <f t="shared" ref="M6:M11" si="21">((1/D6)+(1/(E6-D6))+(1/F6)+(1/(G6-F6)))</f>
        <v>0.1146173748930267</v>
      </c>
      <c r="N6" s="35">
        <f t="shared" si="5"/>
        <v>8.7246807120936758</v>
      </c>
      <c r="O6" s="35">
        <f t="shared" si="11"/>
        <v>0.33855187917515195</v>
      </c>
      <c r="P6" s="35">
        <f t="shared" si="12"/>
        <v>2.9537570502825172</v>
      </c>
      <c r="Q6" s="35">
        <f t="shared" si="13"/>
        <v>2.9537570502825172</v>
      </c>
      <c r="R6" s="40">
        <f t="shared" si="14"/>
        <v>0.65469863367654135</v>
      </c>
      <c r="S6" s="62">
        <f t="shared" si="6"/>
        <v>76.120053527979408</v>
      </c>
      <c r="T6" s="62">
        <f t="shared" si="7"/>
        <v>1.9338207050324148</v>
      </c>
      <c r="U6" s="18"/>
      <c r="V6" s="18"/>
      <c r="W6" s="63">
        <f t="shared" si="8"/>
        <v>1.9206225830495021</v>
      </c>
      <c r="X6" s="63">
        <f t="shared" si="15"/>
        <v>8.6960895679559194</v>
      </c>
      <c r="Y6" s="18"/>
      <c r="Z6" s="18"/>
      <c r="AA6" s="18"/>
      <c r="AB6" s="19"/>
      <c r="AC6" s="63">
        <f t="shared" si="9"/>
        <v>5.6666068487276053</v>
      </c>
      <c r="AD6" s="63">
        <f t="shared" si="16"/>
        <v>10.805964186113236</v>
      </c>
      <c r="AE6" s="18">
        <f t="shared" si="10"/>
        <v>1.2560003068259298</v>
      </c>
      <c r="AF6" s="19"/>
      <c r="AG6" s="19"/>
      <c r="AH6" s="19"/>
    </row>
    <row r="7" spans="1:34" s="20" customFormat="1" ht="12.75" customHeight="1" thickBot="1">
      <c r="A7" s="16">
        <v>4</v>
      </c>
      <c r="B7" s="70" t="s">
        <v>55</v>
      </c>
      <c r="C7" s="11">
        <v>1</v>
      </c>
      <c r="D7" s="11">
        <v>19</v>
      </c>
      <c r="E7" s="11">
        <v>164</v>
      </c>
      <c r="F7" s="11">
        <v>18</v>
      </c>
      <c r="G7" s="11">
        <v>157</v>
      </c>
      <c r="H7" s="43">
        <v>55</v>
      </c>
      <c r="I7" s="50">
        <f t="shared" si="17"/>
        <v>1.0118773946360153</v>
      </c>
      <c r="J7" s="51">
        <f t="shared" si="18"/>
        <v>0.50988477391357523</v>
      </c>
      <c r="K7" s="52">
        <f t="shared" si="19"/>
        <v>2.0080926400616925</v>
      </c>
      <c r="L7" s="53">
        <f t="shared" si="20"/>
        <v>1.1807411980393135E-2</v>
      </c>
      <c r="M7" s="34">
        <f t="shared" si="21"/>
        <v>0.12227793083137845</v>
      </c>
      <c r="N7" s="35">
        <f t="shared" si="5"/>
        <v>8.1780906268278475</v>
      </c>
      <c r="O7" s="35">
        <f t="shared" si="11"/>
        <v>0.34968261442539356</v>
      </c>
      <c r="P7" s="35">
        <f t="shared" si="12"/>
        <v>2.859736111396967</v>
      </c>
      <c r="Q7" s="35">
        <f t="shared" si="13"/>
        <v>2.859736111396967</v>
      </c>
      <c r="R7" s="40">
        <f t="shared" si="14"/>
        <v>3.3766082422471429E-2</v>
      </c>
      <c r="S7" s="62">
        <f t="shared" si="6"/>
        <v>66.881166300609493</v>
      </c>
      <c r="T7" s="62">
        <f t="shared" si="7"/>
        <v>9.6562085243947923E-2</v>
      </c>
      <c r="U7" s="18"/>
      <c r="V7" s="18"/>
      <c r="W7" s="63">
        <f t="shared" si="8"/>
        <v>0.55005805963512744</v>
      </c>
      <c r="X7" s="63">
        <f t="shared" si="15"/>
        <v>8.151290681294121</v>
      </c>
      <c r="Y7" s="18"/>
      <c r="Z7" s="18"/>
      <c r="AA7" s="18"/>
      <c r="AB7" s="19"/>
      <c r="AC7" s="63">
        <f t="shared" si="9"/>
        <v>5.4308568360375515</v>
      </c>
      <c r="AD7" s="63">
        <f t="shared" si="16"/>
        <v>10.356399523871584</v>
      </c>
      <c r="AE7" s="18">
        <f t="shared" si="10"/>
        <v>6.4124364069629736E-2</v>
      </c>
      <c r="AF7" s="19"/>
      <c r="AG7" s="19"/>
      <c r="AH7" s="19"/>
    </row>
    <row r="8" spans="1:34" s="20" customFormat="1" ht="12.75" customHeight="1" thickBot="1">
      <c r="A8" s="16">
        <v>5</v>
      </c>
      <c r="B8" s="70" t="s">
        <v>56</v>
      </c>
      <c r="C8" s="11">
        <v>1</v>
      </c>
      <c r="D8" s="11">
        <v>13</v>
      </c>
      <c r="E8" s="11">
        <v>102</v>
      </c>
      <c r="F8" s="11">
        <v>29</v>
      </c>
      <c r="G8" s="11">
        <v>104</v>
      </c>
      <c r="H8" s="43">
        <v>72</v>
      </c>
      <c r="I8" s="50">
        <f t="shared" si="17"/>
        <v>0.37776055792328556</v>
      </c>
      <c r="J8" s="51">
        <f t="shared" si="18"/>
        <v>0.18337154102674616</v>
      </c>
      <c r="K8" s="52">
        <f t="shared" si="19"/>
        <v>0.77821802840004284</v>
      </c>
      <c r="L8" s="53">
        <f t="shared" si="20"/>
        <v>-0.9734947287207667</v>
      </c>
      <c r="M8" s="34">
        <f t="shared" si="21"/>
        <v>0.13597512393327968</v>
      </c>
      <c r="N8" s="35">
        <f t="shared" si="5"/>
        <v>7.3542863655758115</v>
      </c>
      <c r="O8" s="35">
        <f t="shared" si="11"/>
        <v>0.36874804939589806</v>
      </c>
      <c r="P8" s="35">
        <f t="shared" si="12"/>
        <v>2.711878752004929</v>
      </c>
      <c r="Q8" s="35">
        <f t="shared" si="13"/>
        <v>2.711878752004929</v>
      </c>
      <c r="R8" s="40">
        <f t="shared" si="14"/>
        <v>-2.6399996700066497</v>
      </c>
      <c r="S8" s="62">
        <f t="shared" si="6"/>
        <v>54.085527946894281</v>
      </c>
      <c r="T8" s="62">
        <f t="shared" si="7"/>
        <v>-7.159359010391058</v>
      </c>
      <c r="U8" s="18"/>
      <c r="V8" s="18"/>
      <c r="W8" s="63">
        <f t="shared" si="8"/>
        <v>3.8758074597260119</v>
      </c>
      <c r="X8" s="63">
        <f t="shared" si="15"/>
        <v>7.3301860611122853</v>
      </c>
      <c r="Y8" s="18"/>
      <c r="Z8" s="18"/>
      <c r="AA8" s="18"/>
      <c r="AB8" s="19"/>
      <c r="AC8" s="63">
        <f t="shared" si="9"/>
        <v>5.0548399551960772</v>
      </c>
      <c r="AD8" s="63">
        <f t="shared" si="16"/>
        <v>9.6393522579827664</v>
      </c>
      <c r="AE8" s="18">
        <f t="shared" si="10"/>
        <v>-4.9208600509104974</v>
      </c>
      <c r="AF8" s="19"/>
      <c r="AG8" s="19"/>
      <c r="AH8" s="19"/>
    </row>
    <row r="9" spans="1:34" s="20" customFormat="1" ht="12.75" customHeight="1" thickBot="1">
      <c r="A9" s="16">
        <v>6</v>
      </c>
      <c r="B9" s="70" t="s">
        <v>57</v>
      </c>
      <c r="C9" s="11">
        <v>1</v>
      </c>
      <c r="D9" s="11">
        <v>21</v>
      </c>
      <c r="E9" s="11">
        <v>264</v>
      </c>
      <c r="F9" s="11">
        <v>23</v>
      </c>
      <c r="G9" s="11">
        <v>253</v>
      </c>
      <c r="H9" s="43">
        <v>62</v>
      </c>
      <c r="I9" s="50">
        <f t="shared" si="17"/>
        <v>0.86419753086419748</v>
      </c>
      <c r="J9" s="51">
        <f t="shared" si="18"/>
        <v>0.46561490175135989</v>
      </c>
      <c r="K9" s="52">
        <f t="shared" si="19"/>
        <v>1.6039808209372766</v>
      </c>
      <c r="L9" s="53">
        <f t="shared" si="20"/>
        <v>-0.14595391262307983</v>
      </c>
      <c r="M9" s="34">
        <f t="shared" si="21"/>
        <v>9.9560360913017926E-2</v>
      </c>
      <c r="N9" s="35">
        <f t="shared" si="5"/>
        <v>10.044158044722856</v>
      </c>
      <c r="O9" s="35">
        <f t="shared" si="11"/>
        <v>0.31553186988483101</v>
      </c>
      <c r="P9" s="35">
        <f t="shared" si="12"/>
        <v>3.1692519692701708</v>
      </c>
      <c r="Q9" s="35">
        <f t="shared" si="13"/>
        <v>3.1692519692701708</v>
      </c>
      <c r="R9" s="40">
        <f t="shared" si="14"/>
        <v>-0.46256472500338219</v>
      </c>
      <c r="S9" s="62">
        <f t="shared" si="6"/>
        <v>100.88511082737087</v>
      </c>
      <c r="T9" s="62">
        <f t="shared" si="7"/>
        <v>-1.4659841656318842</v>
      </c>
      <c r="U9" s="18"/>
      <c r="V9" s="18"/>
      <c r="W9" s="63">
        <f t="shared" si="8"/>
        <v>0.10364862934243732</v>
      </c>
      <c r="X9" s="63">
        <f t="shared" si="15"/>
        <v>10.011242918098107</v>
      </c>
      <c r="Y9" s="18"/>
      <c r="Z9" s="18"/>
      <c r="AA9" s="18"/>
      <c r="AB9" s="19"/>
      <c r="AC9" s="63">
        <f t="shared" si="9"/>
        <v>6.1951943250200943</v>
      </c>
      <c r="AD9" s="63">
        <f t="shared" si="16"/>
        <v>11.813956709774409</v>
      </c>
      <c r="AE9" s="18">
        <f t="shared" si="10"/>
        <v>-0.9042128511969828</v>
      </c>
      <c r="AF9" s="19"/>
      <c r="AG9" s="19"/>
      <c r="AH9" s="19"/>
    </row>
    <row r="10" spans="1:34" s="20" customFormat="1" ht="12.75" customHeight="1" thickBot="1">
      <c r="A10" s="16">
        <v>7</v>
      </c>
      <c r="B10" s="70" t="s">
        <v>58</v>
      </c>
      <c r="C10" s="11">
        <v>1</v>
      </c>
      <c r="D10" s="11">
        <v>43</v>
      </c>
      <c r="E10" s="11">
        <v>302</v>
      </c>
      <c r="F10" s="11">
        <v>44</v>
      </c>
      <c r="G10" s="11">
        <v>293</v>
      </c>
      <c r="H10" s="43">
        <v>66</v>
      </c>
      <c r="I10" s="50">
        <f t="shared" si="17"/>
        <v>0.93954018954018959</v>
      </c>
      <c r="J10" s="51">
        <f t="shared" si="18"/>
        <v>0.59616525272371246</v>
      </c>
      <c r="K10" s="52">
        <f t="shared" si="19"/>
        <v>1.4806897311244529</v>
      </c>
      <c r="L10" s="53">
        <f t="shared" si="20"/>
        <v>-6.2364683459528829E-2</v>
      </c>
      <c r="M10" s="34">
        <f t="shared" si="21"/>
        <v>5.3860154798793074E-2</v>
      </c>
      <c r="N10" s="35">
        <f t="shared" si="5"/>
        <v>18.566600926709711</v>
      </c>
      <c r="O10" s="35">
        <f t="shared" si="11"/>
        <v>0.23207790674425058</v>
      </c>
      <c r="P10" s="35">
        <f t="shared" si="12"/>
        <v>4.3088978784266532</v>
      </c>
      <c r="Q10" s="35">
        <f t="shared" si="13"/>
        <v>4.3088978784266532</v>
      </c>
      <c r="R10" s="40">
        <f t="shared" si="14"/>
        <v>-0.26872305224751358</v>
      </c>
      <c r="S10" s="62">
        <f t="shared" si="6"/>
        <v>344.71866997169792</v>
      </c>
      <c r="T10" s="62">
        <f t="shared" si="7"/>
        <v>-1.1579001897136458</v>
      </c>
      <c r="U10" s="18"/>
      <c r="V10" s="18"/>
      <c r="W10" s="63">
        <f t="shared" si="8"/>
        <v>0.63663201870579633</v>
      </c>
      <c r="X10" s="63">
        <f t="shared" si="15"/>
        <v>18.505757397787452</v>
      </c>
      <c r="Y10" s="18"/>
      <c r="Z10" s="18"/>
      <c r="AA10" s="18"/>
      <c r="AB10" s="19"/>
      <c r="AC10" s="63">
        <f t="shared" si="9"/>
        <v>8.6419047115159362</v>
      </c>
      <c r="AD10" s="63">
        <f t="shared" si="16"/>
        <v>16.479723281563668</v>
      </c>
      <c r="AE10" s="18">
        <f t="shared" si="10"/>
        <v>-0.53894965182110222</v>
      </c>
      <c r="AF10" s="19"/>
      <c r="AG10" s="19"/>
      <c r="AH10" s="19"/>
    </row>
    <row r="11" spans="1:34" s="20" customFormat="1" ht="12.75" customHeight="1" thickBot="1">
      <c r="A11" s="16">
        <v>8</v>
      </c>
      <c r="B11" s="70" t="s">
        <v>59</v>
      </c>
      <c r="C11" s="11">
        <v>1</v>
      </c>
      <c r="D11" s="11">
        <v>18</v>
      </c>
      <c r="E11" s="11">
        <v>156</v>
      </c>
      <c r="F11" s="11">
        <v>30</v>
      </c>
      <c r="G11" s="11">
        <v>159</v>
      </c>
      <c r="H11" s="43">
        <v>69</v>
      </c>
      <c r="I11" s="50">
        <f>EXP(L11)</f>
        <v>0.56086956521739129</v>
      </c>
      <c r="J11" s="51">
        <f>EXP(L11-1.96*SQRT(M11))</f>
        <v>0.29819577418075771</v>
      </c>
      <c r="K11" s="52">
        <f>EXP(L11+1.96*SQRT(M11))</f>
        <v>1.0549266502900188</v>
      </c>
      <c r="L11" s="53">
        <f t="shared" si="20"/>
        <v>-0.5782669045615233</v>
      </c>
      <c r="M11" s="34">
        <f t="shared" si="21"/>
        <v>0.10388720368497921</v>
      </c>
      <c r="N11" s="35">
        <f t="shared" si="5"/>
        <v>9.6258245917594909</v>
      </c>
      <c r="O11" s="35">
        <f t="shared" si="11"/>
        <v>0.32231537922503667</v>
      </c>
      <c r="P11" s="35">
        <f t="shared" si="12"/>
        <v>3.1025513036466443</v>
      </c>
      <c r="Q11" s="35">
        <f t="shared" si="13"/>
        <v>3.1025513036466443</v>
      </c>
      <c r="R11" s="40">
        <f t="shared" si="14"/>
        <v>-1.7941027386030637</v>
      </c>
      <c r="S11" s="62">
        <f t="shared" si="6"/>
        <v>92.656499071321775</v>
      </c>
      <c r="T11" s="62">
        <f t="shared" si="7"/>
        <v>-5.5662957905289492</v>
      </c>
      <c r="U11" s="18"/>
      <c r="V11" s="18"/>
      <c r="W11" s="63">
        <f t="shared" si="8"/>
        <v>1.052889173725746</v>
      </c>
      <c r="X11" s="63">
        <f t="shared" si="15"/>
        <v>9.5942803613825252</v>
      </c>
      <c r="Y11" s="18"/>
      <c r="Z11" s="18"/>
      <c r="AA11" s="18"/>
      <c r="AB11" s="19"/>
      <c r="AC11" s="63">
        <f t="shared" si="9"/>
        <v>6.0334635234164748</v>
      </c>
      <c r="AD11" s="63">
        <f t="shared" si="16"/>
        <v>11.505543351202952</v>
      </c>
      <c r="AE11" s="18">
        <f>L11*AC11</f>
        <v>-3.4889522754709068</v>
      </c>
      <c r="AF11" s="19"/>
      <c r="AG11" s="19"/>
      <c r="AH11" s="19"/>
    </row>
    <row r="12" spans="1:34" ht="12.75" customHeight="1" thickBot="1">
      <c r="E12"/>
      <c r="I12" s="65"/>
      <c r="J12" s="66"/>
      <c r="K12" s="67"/>
      <c r="L12" s="4"/>
      <c r="M12" s="1"/>
      <c r="N12" s="68">
        <f>SUMIF(C4:C11, 1, N4:N11)</f>
        <v>100.32878161976518</v>
      </c>
      <c r="O12" s="4"/>
      <c r="P12" s="4"/>
      <c r="Q12" s="4"/>
      <c r="R12" s="4"/>
      <c r="S12" s="4">
        <f>SUMIF(C4:C11,1,S4:S11)</f>
        <v>1744.7078155820454</v>
      </c>
      <c r="T12" s="4">
        <f>SUMIF(C4:C11,1,T4:T11)</f>
        <v>-24.835170210085515</v>
      </c>
      <c r="U12" s="5">
        <f>T12/N12</f>
        <v>-0.24753784317054722</v>
      </c>
      <c r="V12" s="5">
        <f>SQRT(1/N12)</f>
        <v>9.9836013447740499E-2</v>
      </c>
      <c r="W12" s="64">
        <f>SUMIF(C4:C11,1,W4:W11)</f>
        <v>12.130190635683055</v>
      </c>
      <c r="X12" s="64"/>
      <c r="Y12" s="21">
        <f>SUM(C4:C11)</f>
        <v>8</v>
      </c>
      <c r="Z12" s="22">
        <f>CHIDIST(W12,(Y12-1))</f>
        <v>9.6357949462294951E-2</v>
      </c>
      <c r="AA12" s="5">
        <f>((W12-(Y12-1))/W12)*100</f>
        <v>42.292745347230664</v>
      </c>
      <c r="AB12" s="33">
        <f>IF((W12-(Y12-1))/(N12-(S12/N12))&lt;0,0,(W12-(Y12-1))/(N12-(S12/N12)))</f>
        <v>6.1855076204324885E-2</v>
      </c>
      <c r="AC12" s="5">
        <f>SUMIF(C4:C11,1,AC4:AC11)</f>
        <v>52.43962270400425</v>
      </c>
      <c r="AD12" s="5"/>
      <c r="AE12" s="5">
        <f>SUMIF(C4:C11,1,AE4:AE11)</f>
        <v>-11.546580948293673</v>
      </c>
      <c r="AF12" s="9">
        <f>(AE12^2)/AC12</f>
        <v>2.5424197337964052</v>
      </c>
      <c r="AG12" s="9">
        <f>AE12/AC12</f>
        <v>-0.22018810115145976</v>
      </c>
      <c r="AH12" s="9">
        <f>SQRT(1/AC12)</f>
        <v>0.13809254094242748</v>
      </c>
    </row>
    <row r="13" spans="1:34" ht="12.75" customHeight="1">
      <c r="H13" s="29" t="s">
        <v>17</v>
      </c>
      <c r="I13" s="54">
        <f>EXP(U12)</f>
        <v>0.78072067530621614</v>
      </c>
      <c r="J13" s="55">
        <f>EXP(U12-1.96*V12)</f>
        <v>0.64196825116558842</v>
      </c>
      <c r="K13" s="56">
        <f>EXP(U12+1.96*V12)</f>
        <v>0.94946248781604337</v>
      </c>
      <c r="AB13" s="41"/>
    </row>
    <row r="14" spans="1:34" ht="12.75" customHeight="1" thickBot="1">
      <c r="H14" s="29" t="s">
        <v>18</v>
      </c>
      <c r="I14" s="57">
        <f>EXP(AG12)</f>
        <v>0.80236785744900085</v>
      </c>
      <c r="J14" s="58">
        <f>EXP(AG12-1.96*AH12)</f>
        <v>0.61210620043699204</v>
      </c>
      <c r="K14" s="59">
        <f>EXP(AG12+1.96*AH12)</f>
        <v>1.0517687587671642</v>
      </c>
    </row>
    <row r="15" spans="1:34" ht="12" customHeight="1">
      <c r="I15" s="69"/>
      <c r="J15" s="69"/>
      <c r="K15" s="69"/>
    </row>
    <row r="16" spans="1:34" ht="12" customHeight="1" thickBot="1">
      <c r="I16" s="69"/>
      <c r="J16" s="69"/>
      <c r="K16" s="69"/>
    </row>
    <row r="17" spans="1:34" ht="12" customHeight="1">
      <c r="G17" s="45" t="s">
        <v>37</v>
      </c>
      <c r="H17" s="46" t="s">
        <v>17</v>
      </c>
      <c r="I17" s="60">
        <f>U12</f>
        <v>-0.24753784317054722</v>
      </c>
      <c r="J17" s="60">
        <f>U12-1.96*V12</f>
        <v>-0.44321642952811857</v>
      </c>
      <c r="K17" s="61">
        <f>U12+1.96*V12</f>
        <v>-5.1859256812975846E-2</v>
      </c>
    </row>
    <row r="18" spans="1:34" ht="12" customHeight="1" thickBot="1">
      <c r="G18" s="47"/>
      <c r="H18" s="48" t="s">
        <v>18</v>
      </c>
      <c r="I18" s="58">
        <f>AG12</f>
        <v>-0.22018810115145976</v>
      </c>
      <c r="J18" s="58">
        <f>AG12-1.96*AH12</f>
        <v>-0.49084948139861762</v>
      </c>
      <c r="K18" s="59">
        <f>AG12+1.96*AH12</f>
        <v>5.0473279095698098E-2</v>
      </c>
    </row>
    <row r="19" spans="1:34" ht="12" customHeight="1">
      <c r="A19" s="24" t="s">
        <v>17</v>
      </c>
      <c r="B19" s="4">
        <f>EXP(U12)</f>
        <v>0.78072067530621614</v>
      </c>
      <c r="C19" s="4"/>
      <c r="G19" s="3"/>
      <c r="H19" s="23"/>
      <c r="I19" s="23"/>
      <c r="J19" s="23"/>
      <c r="L19" s="4"/>
      <c r="M19" s="2"/>
      <c r="T19" s="5"/>
      <c r="V19" s="6"/>
      <c r="W19" s="7"/>
      <c r="Y19" s="6"/>
      <c r="AA19" s="5"/>
      <c r="AB19" s="8"/>
      <c r="AE19" s="8"/>
      <c r="AF19" s="9"/>
      <c r="AH19" s="2"/>
    </row>
    <row r="20" spans="1:34" ht="12" customHeight="1">
      <c r="A20" s="24" t="s">
        <v>23</v>
      </c>
      <c r="B20" s="4">
        <f>EXP(U12-1.96*V12)</f>
        <v>0.64196825116558842</v>
      </c>
      <c r="C20" s="4"/>
      <c r="G20" s="3"/>
      <c r="H20" s="23"/>
      <c r="I20" s="23"/>
      <c r="J20" s="23"/>
      <c r="L20" s="4"/>
      <c r="M20" s="2"/>
      <c r="T20" s="5"/>
      <c r="V20" s="6"/>
      <c r="W20" s="7"/>
      <c r="Y20" s="6"/>
      <c r="AA20" s="5"/>
      <c r="AB20" s="8"/>
      <c r="AE20" s="8"/>
      <c r="AF20" s="9"/>
      <c r="AH20" s="2"/>
    </row>
    <row r="21" spans="1:34" ht="12" customHeight="1">
      <c r="A21" s="24" t="s">
        <v>24</v>
      </c>
      <c r="B21" s="4">
        <f>EXP(U12+1.96*V12)</f>
        <v>0.94946248781604337</v>
      </c>
      <c r="C21" s="4"/>
      <c r="G21" s="3"/>
      <c r="H21" s="23"/>
      <c r="I21" s="23"/>
      <c r="J21" s="23"/>
      <c r="L21" s="4"/>
      <c r="M21" s="2"/>
      <c r="T21" s="5"/>
      <c r="V21" s="6"/>
      <c r="W21" s="7"/>
      <c r="X21" s="7"/>
      <c r="Y21" s="6"/>
      <c r="AA21" s="5"/>
      <c r="AB21" s="8"/>
      <c r="AE21" s="8"/>
      <c r="AF21" s="9"/>
      <c r="AH21" s="2"/>
    </row>
    <row r="22" spans="1:34" ht="12" customHeight="1">
      <c r="A22" s="24"/>
      <c r="B22" s="4"/>
      <c r="C22" s="4"/>
      <c r="G22" s="3"/>
      <c r="H22" s="23"/>
      <c r="I22" s="23"/>
      <c r="J22" s="23"/>
      <c r="L22" s="4"/>
      <c r="M22" s="2"/>
      <c r="T22" s="5"/>
      <c r="V22" s="6"/>
      <c r="W22" s="7"/>
      <c r="X22" s="7"/>
      <c r="Y22" s="6"/>
      <c r="AA22" s="5"/>
      <c r="AB22" s="8"/>
      <c r="AE22" s="8"/>
      <c r="AF22" s="9"/>
      <c r="AH22" s="2"/>
    </row>
    <row r="23" spans="1:34" ht="12" customHeight="1">
      <c r="A23" s="24" t="s">
        <v>18</v>
      </c>
      <c r="B23" s="4">
        <f>EXP(AG12)</f>
        <v>0.80236785744900085</v>
      </c>
      <c r="C23" s="4"/>
      <c r="G23" s="3"/>
      <c r="H23" s="2"/>
      <c r="L23" s="4"/>
      <c r="M23" s="2"/>
      <c r="T23" s="5"/>
      <c r="V23" s="6"/>
      <c r="W23" s="7"/>
      <c r="X23" s="7"/>
      <c r="Y23" s="6"/>
      <c r="AA23" s="5"/>
      <c r="AB23" s="8"/>
      <c r="AE23" s="8"/>
      <c r="AF23" s="9"/>
      <c r="AH23" s="2"/>
    </row>
    <row r="24" spans="1:34" ht="12" customHeight="1">
      <c r="A24" s="24" t="s">
        <v>23</v>
      </c>
      <c r="B24" s="4">
        <f>EXP(AG12-1.96*AH12)</f>
        <v>0.61210620043699204</v>
      </c>
      <c r="C24" s="4"/>
      <c r="G24" s="3"/>
      <c r="H24" s="2"/>
      <c r="L24" s="4"/>
      <c r="M24" s="2"/>
      <c r="T24" s="5"/>
      <c r="V24" s="6"/>
      <c r="W24" s="7"/>
      <c r="X24" s="7"/>
      <c r="Y24" s="6"/>
      <c r="AA24" s="5"/>
      <c r="AB24" s="8"/>
      <c r="AE24" s="8"/>
      <c r="AF24" s="9"/>
      <c r="AH24" s="2"/>
    </row>
    <row r="25" spans="1:34" ht="12" customHeight="1">
      <c r="A25" s="24" t="s">
        <v>24</v>
      </c>
      <c r="B25" s="4">
        <f>EXP(AG12+1.96*AH12)</f>
        <v>1.0517687587671642</v>
      </c>
      <c r="C25" s="4"/>
      <c r="G25" s="3"/>
      <c r="H25" s="2"/>
      <c r="L25" s="4"/>
      <c r="M25" s="2"/>
      <c r="T25" s="5"/>
      <c r="V25" s="6"/>
      <c r="W25" s="7"/>
      <c r="X25" s="7"/>
      <c r="Y25" s="6"/>
      <c r="AA25" s="5"/>
      <c r="AB25" s="8"/>
      <c r="AE25" s="8"/>
      <c r="AF25" s="9"/>
      <c r="AH25" s="2"/>
    </row>
    <row r="26" spans="1:34" ht="12" customHeight="1">
      <c r="A26" s="25"/>
      <c r="B26" s="24"/>
      <c r="C26" s="24"/>
      <c r="L26" s="4"/>
    </row>
    <row r="27" spans="1:34" ht="12" customHeight="1">
      <c r="A27" s="24" t="s">
        <v>21</v>
      </c>
      <c r="B27" s="4">
        <f>Z12</f>
        <v>9.6357949462294951E-2</v>
      </c>
      <c r="C27" s="4"/>
      <c r="E27" s="49" t="str">
        <f>IF(B27&lt;0.1, "Heterogeneity is present", "Heterogeneity is NOT present")</f>
        <v>Heterogeneity is present</v>
      </c>
      <c r="G27" s="3"/>
      <c r="H27" s="2"/>
      <c r="L27" s="4"/>
      <c r="M27" s="2"/>
      <c r="T27" s="5"/>
      <c r="V27" s="6"/>
      <c r="W27" s="7"/>
      <c r="X27" s="7"/>
      <c r="Y27" s="6"/>
      <c r="AA27" s="5"/>
      <c r="AB27" s="8"/>
      <c r="AE27" s="8"/>
      <c r="AF27" s="9"/>
      <c r="AH27" s="2"/>
    </row>
    <row r="28" spans="1:34" ht="12" customHeight="1">
      <c r="A28" s="25"/>
      <c r="B28" s="4"/>
      <c r="C28" s="4"/>
      <c r="G28" s="3"/>
      <c r="H28" s="2"/>
      <c r="L28" s="4"/>
      <c r="M28" s="2"/>
      <c r="T28" s="5"/>
      <c r="V28" s="6"/>
      <c r="W28" s="7"/>
      <c r="X28" s="7"/>
      <c r="Y28" s="6"/>
      <c r="AA28" s="5"/>
      <c r="AB28" s="8"/>
      <c r="AE28" s="8"/>
      <c r="AF28" s="9"/>
      <c r="AH28" s="2"/>
    </row>
    <row r="29" spans="1:34" ht="12" customHeight="1">
      <c r="A29" s="24" t="s">
        <v>22</v>
      </c>
      <c r="B29" s="3" cm="1">
        <f t="array" ref="B29">TDIST(ABS(CORREL(_xlfn._xlws.FILTER(H4:H11,C4:C11=1),_xlfn._xlws.FILTER(L4:L11,C4:C11=1))*SQRT(Y12-2)/SQRT(1-CORREL(_xlfn._xlws.FILTER(H4:H11,C4:C11=1),_xlfn._xlws.FILTER(L4:L11,C4:C11=1))^2)),Y12-2,2)</f>
        <v>1.8313643062179384E-2</v>
      </c>
      <c r="C29" s="4"/>
      <c r="G29" s="3"/>
      <c r="H29" s="2"/>
      <c r="L29" s="4"/>
      <c r="M29" s="2"/>
      <c r="T29" s="5"/>
      <c r="V29" s="6"/>
      <c r="W29" s="7"/>
      <c r="X29" s="7"/>
      <c r="Y29" s="6"/>
      <c r="AA29" s="5"/>
      <c r="AB29" s="8"/>
      <c r="AE29" s="8"/>
      <c r="AF29" s="9"/>
      <c r="AH29" s="2"/>
    </row>
    <row r="38" spans="2:11" ht="12" customHeight="1">
      <c r="B38"/>
      <c r="C38"/>
      <c r="D38"/>
      <c r="E38"/>
      <c r="F38"/>
      <c r="G38"/>
      <c r="H38"/>
      <c r="I38"/>
      <c r="J38"/>
      <c r="K38"/>
    </row>
    <row r="39" spans="2:11" ht="12" customHeight="1">
      <c r="B39"/>
      <c r="C39"/>
      <c r="D39"/>
      <c r="E39"/>
      <c r="F39"/>
      <c r="G39"/>
      <c r="H39"/>
      <c r="I39"/>
      <c r="J39"/>
      <c r="K39"/>
    </row>
    <row r="40" spans="2:11" ht="12" customHeight="1">
      <c r="B40"/>
      <c r="C40"/>
      <c r="D40"/>
      <c r="E40"/>
      <c r="F40"/>
      <c r="G40"/>
      <c r="H40"/>
      <c r="I40"/>
      <c r="J40"/>
      <c r="K40"/>
    </row>
    <row r="41" spans="2:11" ht="12" customHeight="1">
      <c r="B41"/>
      <c r="C41"/>
      <c r="D41"/>
      <c r="E41"/>
      <c r="F41"/>
      <c r="G41"/>
      <c r="H41"/>
      <c r="I41"/>
      <c r="J41"/>
      <c r="K41"/>
    </row>
    <row r="42" spans="2:11" ht="12" customHeight="1">
      <c r="B42"/>
      <c r="C42"/>
      <c r="D42"/>
      <c r="E42"/>
      <c r="F42"/>
      <c r="G42"/>
      <c r="H42"/>
      <c r="I42"/>
      <c r="J42"/>
      <c r="K42"/>
    </row>
    <row r="43" spans="2:11" ht="12" customHeight="1">
      <c r="B43"/>
      <c r="C43"/>
      <c r="D43"/>
      <c r="E43"/>
      <c r="F43"/>
      <c r="G43"/>
      <c r="H43"/>
      <c r="I43"/>
      <c r="J43"/>
      <c r="K43"/>
    </row>
    <row r="44" spans="2:11" ht="12" customHeight="1">
      <c r="B44"/>
      <c r="C44"/>
      <c r="D44"/>
      <c r="E44"/>
      <c r="F44"/>
      <c r="G44"/>
      <c r="H44"/>
      <c r="I44"/>
      <c r="J44"/>
      <c r="K44"/>
    </row>
    <row r="45" spans="2:11" ht="12" customHeight="1">
      <c r="B45"/>
      <c r="C45"/>
      <c r="D45"/>
      <c r="E45"/>
      <c r="F45"/>
      <c r="G45"/>
      <c r="H45"/>
      <c r="I45"/>
      <c r="J45"/>
      <c r="K45"/>
    </row>
    <row r="46" spans="2:11" ht="12" customHeight="1">
      <c r="B46"/>
      <c r="C46"/>
      <c r="D46"/>
      <c r="E46"/>
      <c r="F46"/>
      <c r="G46"/>
      <c r="H46"/>
      <c r="I46"/>
      <c r="J46"/>
      <c r="K46"/>
    </row>
    <row r="47" spans="2:11" ht="12" customHeight="1">
      <c r="B47"/>
      <c r="C47"/>
      <c r="D47"/>
      <c r="E47"/>
      <c r="F47"/>
      <c r="G47"/>
      <c r="H47"/>
      <c r="I47"/>
      <c r="J47"/>
      <c r="K47"/>
    </row>
    <row r="48" spans="2:11" ht="12" customHeight="1">
      <c r="B48"/>
      <c r="C48"/>
      <c r="D48"/>
      <c r="E48"/>
      <c r="F48"/>
      <c r="G48"/>
      <c r="H48"/>
      <c r="I48"/>
      <c r="J48"/>
      <c r="K48"/>
    </row>
    <row r="49" spans="2:11" ht="12" customHeight="1">
      <c r="B49"/>
      <c r="C49"/>
      <c r="D49"/>
      <c r="E49"/>
      <c r="F49"/>
      <c r="G49"/>
      <c r="H49"/>
      <c r="I49"/>
      <c r="J49"/>
      <c r="K49"/>
    </row>
    <row r="50" spans="2:11" ht="12" customHeight="1">
      <c r="B50"/>
      <c r="C50"/>
      <c r="D50"/>
      <c r="E50"/>
      <c r="F50"/>
      <c r="G50"/>
      <c r="H50"/>
      <c r="I50"/>
      <c r="J50"/>
      <c r="K50"/>
    </row>
    <row r="51" spans="2:11" ht="12" customHeight="1">
      <c r="B51"/>
      <c r="C51"/>
      <c r="D51"/>
      <c r="E51"/>
      <c r="F51"/>
      <c r="G51"/>
      <c r="H51"/>
      <c r="I51"/>
      <c r="J51"/>
      <c r="K51"/>
    </row>
    <row r="52" spans="2:11" ht="12" customHeight="1">
      <c r="B52"/>
      <c r="C52"/>
      <c r="D52"/>
      <c r="E52"/>
      <c r="F52"/>
      <c r="G52"/>
      <c r="H52"/>
      <c r="I52"/>
      <c r="J52"/>
      <c r="K52"/>
    </row>
    <row r="53" spans="2:11" ht="12" customHeight="1">
      <c r="B53"/>
      <c r="C53"/>
      <c r="D53"/>
      <c r="E53"/>
      <c r="F53"/>
      <c r="G53"/>
      <c r="H53"/>
      <c r="I53"/>
      <c r="J53"/>
      <c r="K53"/>
    </row>
    <row r="54" spans="2:11" ht="12" customHeight="1">
      <c r="B54"/>
      <c r="C54"/>
      <c r="D54"/>
      <c r="E54"/>
      <c r="F54"/>
      <c r="G54"/>
      <c r="H54"/>
      <c r="I54"/>
      <c r="J54"/>
      <c r="K54"/>
    </row>
    <row r="55" spans="2:11" ht="12" customHeight="1">
      <c r="B55"/>
      <c r="C55"/>
      <c r="D55"/>
      <c r="E55"/>
      <c r="F55"/>
      <c r="G55"/>
      <c r="H55"/>
      <c r="I55"/>
      <c r="J55"/>
      <c r="K55"/>
    </row>
    <row r="56" spans="2:11" ht="12" customHeight="1">
      <c r="B56"/>
      <c r="C56"/>
      <c r="D56"/>
      <c r="E56"/>
      <c r="F56"/>
      <c r="G56"/>
      <c r="H56"/>
      <c r="I56"/>
      <c r="J56"/>
      <c r="K56"/>
    </row>
    <row r="57" spans="2:11" ht="12" customHeight="1">
      <c r="B57"/>
      <c r="C57"/>
      <c r="D57"/>
      <c r="E57"/>
      <c r="F57"/>
      <c r="G57"/>
      <c r="H57"/>
      <c r="I57"/>
      <c r="J57"/>
      <c r="K57"/>
    </row>
    <row r="58" spans="2:11" ht="12" customHeight="1">
      <c r="B58"/>
      <c r="C58"/>
      <c r="D58"/>
      <c r="E58"/>
      <c r="F58"/>
      <c r="G58"/>
      <c r="H58"/>
      <c r="I58"/>
      <c r="J58"/>
      <c r="K58"/>
    </row>
    <row r="59" spans="2:11" ht="12" customHeight="1">
      <c r="B59"/>
      <c r="C59"/>
      <c r="D59"/>
      <c r="E59"/>
      <c r="F59"/>
      <c r="G59"/>
      <c r="H59"/>
      <c r="I59"/>
      <c r="J59"/>
      <c r="K59"/>
    </row>
    <row r="60" spans="2:11" ht="12" customHeight="1">
      <c r="B60"/>
      <c r="C60"/>
      <c r="D60"/>
      <c r="E60"/>
      <c r="F60"/>
      <c r="G60"/>
      <c r="H60"/>
      <c r="I60"/>
      <c r="J60"/>
      <c r="K60"/>
    </row>
    <row r="61" spans="2:11" ht="12" customHeight="1">
      <c r="B61"/>
      <c r="C61"/>
      <c r="D61"/>
      <c r="E61"/>
      <c r="F61"/>
      <c r="G61"/>
      <c r="H61"/>
      <c r="I61"/>
      <c r="J61"/>
      <c r="K61"/>
    </row>
    <row r="62" spans="2:11" ht="12" customHeight="1">
      <c r="B62"/>
      <c r="C62"/>
      <c r="D62"/>
      <c r="E62"/>
      <c r="F62"/>
      <c r="G62"/>
      <c r="H62"/>
      <c r="I62"/>
      <c r="J62"/>
      <c r="K62"/>
    </row>
    <row r="63" spans="2:11" ht="12" customHeight="1">
      <c r="B63"/>
      <c r="C63"/>
      <c r="D63"/>
      <c r="E63"/>
      <c r="F63"/>
      <c r="G63"/>
      <c r="H63"/>
      <c r="I63"/>
      <c r="J63"/>
      <c r="K63"/>
    </row>
    <row r="64" spans="2:11" ht="12" customHeight="1">
      <c r="B64"/>
      <c r="C64"/>
      <c r="D64"/>
      <c r="E64"/>
      <c r="F64"/>
      <c r="G64"/>
      <c r="H64"/>
      <c r="I64"/>
      <c r="J64"/>
      <c r="K64"/>
    </row>
    <row r="65" spans="2:11" ht="12" customHeight="1">
      <c r="B65"/>
      <c r="C65"/>
      <c r="D65"/>
      <c r="E65"/>
      <c r="F65"/>
      <c r="G65"/>
      <c r="H65"/>
      <c r="I65"/>
      <c r="J65"/>
      <c r="K65"/>
    </row>
    <row r="66" spans="2:11" ht="12" customHeight="1">
      <c r="B66"/>
      <c r="C66"/>
      <c r="D66"/>
      <c r="E66"/>
      <c r="F66"/>
      <c r="G66"/>
      <c r="H66"/>
      <c r="I66"/>
      <c r="J66"/>
      <c r="K66"/>
    </row>
    <row r="67" spans="2:11" ht="12" customHeight="1">
      <c r="B67"/>
      <c r="C67"/>
      <c r="D67"/>
      <c r="E67"/>
      <c r="F67"/>
      <c r="G67"/>
      <c r="H67"/>
      <c r="I67"/>
      <c r="J67"/>
      <c r="K67"/>
    </row>
    <row r="68" spans="2:11" ht="12" customHeight="1">
      <c r="B68"/>
      <c r="C68"/>
      <c r="D68"/>
      <c r="E68"/>
      <c r="F68"/>
      <c r="G68"/>
      <c r="H68"/>
      <c r="I68"/>
      <c r="J68"/>
      <c r="K68"/>
    </row>
    <row r="69" spans="2:11" ht="12" customHeight="1">
      <c r="B69"/>
      <c r="C69"/>
      <c r="D69"/>
      <c r="E69"/>
      <c r="F69"/>
      <c r="G69"/>
      <c r="H69"/>
      <c r="I69"/>
      <c r="J69"/>
      <c r="K69"/>
    </row>
    <row r="70" spans="2:11" ht="12" customHeight="1">
      <c r="B70"/>
      <c r="C70"/>
      <c r="D70"/>
      <c r="E70"/>
      <c r="F70"/>
      <c r="G70"/>
      <c r="H70"/>
      <c r="I70"/>
      <c r="J70"/>
      <c r="K70"/>
    </row>
    <row r="71" spans="2:11" ht="12" customHeight="1">
      <c r="B71"/>
      <c r="C71"/>
      <c r="D71"/>
      <c r="E71"/>
      <c r="F71"/>
      <c r="G71"/>
      <c r="H71"/>
      <c r="I71"/>
      <c r="J71"/>
      <c r="K71"/>
    </row>
    <row r="72" spans="2:11" ht="12" customHeight="1">
      <c r="B72"/>
      <c r="C72"/>
      <c r="D72"/>
      <c r="E72"/>
      <c r="F72"/>
      <c r="G72"/>
      <c r="H72"/>
      <c r="I72"/>
      <c r="J72"/>
      <c r="K72"/>
    </row>
    <row r="73" spans="2:11" ht="12" customHeight="1">
      <c r="B73"/>
      <c r="C73"/>
      <c r="D73"/>
      <c r="E73"/>
      <c r="F73"/>
      <c r="G73"/>
      <c r="H73"/>
      <c r="I73"/>
      <c r="J73"/>
      <c r="K73"/>
    </row>
  </sheetData>
  <mergeCells count="4">
    <mergeCell ref="D2:E2"/>
    <mergeCell ref="F2:G2"/>
    <mergeCell ref="I2:K2"/>
    <mergeCell ref="L2:R2"/>
  </mergeCells>
  <pageMargins left="0.75" right="0.75" top="1" bottom="1" header="0.5" footer="0.5"/>
  <pageSetup paperSize="9" orientation="portrait" verticalDpi="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B7B28-30C8-4239-A8C8-F1F54E8FA6E8}">
  <dimension ref="A1:AH76"/>
  <sheetViews>
    <sheetView tabSelected="1" zoomScale="90" workbookViewId="0">
      <selection activeCell="J13" sqref="J13"/>
    </sheetView>
  </sheetViews>
  <sheetFormatPr defaultColWidth="9.140625" defaultRowHeight="12" customHeight="1"/>
  <cols>
    <col min="1" max="1" width="12.42578125" style="3" bestFit="1" customWidth="1"/>
    <col min="2" max="2" width="18.5703125" style="3" customWidth="1"/>
    <col min="3" max="3" width="7.85546875" style="3" customWidth="1"/>
    <col min="4" max="4" width="9.85546875" style="2" bestFit="1" customWidth="1"/>
    <col min="5" max="5" width="12.28515625" style="2" customWidth="1"/>
    <col min="6" max="6" width="9.85546875" style="2" bestFit="1" customWidth="1"/>
    <col min="7" max="7" width="8.42578125" style="2" customWidth="1"/>
    <col min="8" max="8" width="10.140625" style="3" bestFit="1" customWidth="1"/>
    <col min="9" max="9" width="8.5703125" style="2" customWidth="1"/>
    <col min="10" max="10" width="8" style="2" bestFit="1" customWidth="1"/>
    <col min="11" max="11" width="8.140625" style="2" bestFit="1" customWidth="1"/>
    <col min="12" max="12" width="9.85546875" style="2" customWidth="1"/>
    <col min="13" max="13" width="5.42578125" style="4" bestFit="1" customWidth="1"/>
    <col min="14" max="14" width="8.28515625" style="2" bestFit="1" customWidth="1"/>
    <col min="15" max="15" width="6.7109375" style="2" bestFit="1" customWidth="1"/>
    <col min="16" max="17" width="7.140625" style="2" bestFit="1" customWidth="1"/>
    <col min="18" max="18" width="7.85546875" style="2" bestFit="1" customWidth="1"/>
    <col min="19" max="19" width="11.5703125" style="2" bestFit="1" customWidth="1"/>
    <col min="20" max="20" width="10.140625" style="2" customWidth="1"/>
    <col min="21" max="21" width="6.7109375" style="5" customWidth="1"/>
    <col min="22" max="22" width="6.7109375" style="5" bestFit="1" customWidth="1"/>
    <col min="23" max="23" width="11.28515625" style="6" bestFit="1" customWidth="1"/>
    <col min="24" max="24" width="11.28515625" style="6" customWidth="1"/>
    <col min="25" max="25" width="4.42578125" style="7" customWidth="1"/>
    <col min="26" max="26" width="6" style="6" bestFit="1" customWidth="1"/>
    <col min="27" max="27" width="7.140625" style="6" bestFit="1" customWidth="1"/>
    <col min="28" max="28" width="18.5703125" style="9" bestFit="1" customWidth="1"/>
    <col min="29" max="29" width="6" style="6" bestFit="1" customWidth="1"/>
    <col min="30" max="30" width="6" style="6" customWidth="1"/>
    <col min="31" max="31" width="8.7109375" style="6" bestFit="1" customWidth="1"/>
    <col min="32" max="32" width="6" style="8" bestFit="1" customWidth="1"/>
    <col min="33" max="33" width="6.7109375" style="9" bestFit="1" customWidth="1"/>
    <col min="34" max="34" width="6" style="9" bestFit="1" customWidth="1"/>
    <col min="35" max="16384" width="9.140625" style="2"/>
  </cols>
  <sheetData>
    <row r="1" spans="1:34" ht="26.25" customHeight="1" thickBot="1">
      <c r="A1" s="2"/>
      <c r="B1" s="2"/>
      <c r="C1" s="2"/>
    </row>
    <row r="2" spans="1:34" ht="24.75" customHeight="1" thickBot="1">
      <c r="D2" s="73" t="s">
        <v>49</v>
      </c>
      <c r="E2" s="74"/>
      <c r="F2" s="73" t="s">
        <v>50</v>
      </c>
      <c r="G2" s="74"/>
      <c r="I2" s="75" t="s">
        <v>33</v>
      </c>
      <c r="J2" s="76"/>
      <c r="K2" s="77"/>
      <c r="L2" s="78" t="s">
        <v>34</v>
      </c>
      <c r="M2" s="79"/>
      <c r="N2" s="79"/>
      <c r="O2" s="79"/>
      <c r="P2" s="79"/>
      <c r="Q2" s="79"/>
      <c r="R2" s="80"/>
    </row>
    <row r="3" spans="1:34" s="15" customFormat="1" ht="32.25" customHeight="1" thickBot="1">
      <c r="A3" s="10" t="s">
        <v>9</v>
      </c>
      <c r="B3" s="11" t="s">
        <v>0</v>
      </c>
      <c r="C3" s="11" t="s">
        <v>38</v>
      </c>
      <c r="D3" s="26" t="s">
        <v>25</v>
      </c>
      <c r="E3" s="27" t="s">
        <v>26</v>
      </c>
      <c r="F3" s="26" t="s">
        <v>25</v>
      </c>
      <c r="G3" s="28" t="s">
        <v>26</v>
      </c>
      <c r="H3" s="42" t="s">
        <v>20</v>
      </c>
      <c r="I3" s="30" t="s">
        <v>14</v>
      </c>
      <c r="J3" s="31" t="s">
        <v>15</v>
      </c>
      <c r="K3" s="32" t="s">
        <v>16</v>
      </c>
      <c r="L3" s="36" t="s">
        <v>35</v>
      </c>
      <c r="M3" s="37" t="s">
        <v>1</v>
      </c>
      <c r="N3" s="38" t="s">
        <v>27</v>
      </c>
      <c r="O3" s="38" t="s">
        <v>32</v>
      </c>
      <c r="P3" s="38" t="s">
        <v>29</v>
      </c>
      <c r="Q3" s="38" t="s">
        <v>30</v>
      </c>
      <c r="R3" s="39" t="s">
        <v>31</v>
      </c>
      <c r="S3" s="12" t="s">
        <v>28</v>
      </c>
      <c r="T3" s="12" t="s">
        <v>2</v>
      </c>
      <c r="U3" s="13" t="s">
        <v>13</v>
      </c>
      <c r="V3" s="13" t="s">
        <v>6</v>
      </c>
      <c r="W3" s="13" t="s">
        <v>19</v>
      </c>
      <c r="X3" s="13" t="s">
        <v>62</v>
      </c>
      <c r="Y3" s="13" t="s">
        <v>11</v>
      </c>
      <c r="Z3" s="13" t="s">
        <v>12</v>
      </c>
      <c r="AA3" s="13" t="s">
        <v>8</v>
      </c>
      <c r="AB3" s="44" t="s">
        <v>36</v>
      </c>
      <c r="AC3" s="13" t="s">
        <v>3</v>
      </c>
      <c r="AD3" s="13" t="s">
        <v>63</v>
      </c>
      <c r="AE3" s="13" t="s">
        <v>4</v>
      </c>
      <c r="AF3" s="14" t="s">
        <v>10</v>
      </c>
      <c r="AG3" s="14" t="s">
        <v>5</v>
      </c>
      <c r="AH3" s="14" t="s">
        <v>7</v>
      </c>
    </row>
    <row r="4" spans="1:34" s="20" customFormat="1" ht="12.75" customHeight="1" thickBot="1">
      <c r="A4" s="16">
        <v>1</v>
      </c>
      <c r="B4" s="70" t="s">
        <v>51</v>
      </c>
      <c r="C4" s="17">
        <v>1</v>
      </c>
      <c r="D4" s="71">
        <v>184</v>
      </c>
      <c r="E4" s="71">
        <v>741</v>
      </c>
      <c r="F4" s="71">
        <v>557</v>
      </c>
      <c r="G4" s="71">
        <v>741</v>
      </c>
      <c r="H4" s="43">
        <v>60</v>
      </c>
      <c r="I4" s="50">
        <f t="shared" ref="I4:I14" si="0">EXP(L4)</f>
        <v>0.10912525100806127</v>
      </c>
      <c r="J4" s="51">
        <f t="shared" ref="J4:J14" si="1">EXP(L4-1.96*SQRT(M4))</f>
        <v>8.6211618453532313E-2</v>
      </c>
      <c r="K4" s="52">
        <f t="shared" ref="K4:K14" si="2">EXP(L4+1.96*SQRT(M4))</f>
        <v>0.13812895084426366</v>
      </c>
      <c r="L4" s="53">
        <f t="shared" ref="L4:L14" si="3">LN((D4*(G4-F4))/(F4*(E4-D4)))</f>
        <v>-2.2152589646365968</v>
      </c>
      <c r="M4" s="34">
        <f t="shared" ref="M4:M14" si="4">((1/D4)+(1/(E4-D4))+(1/F4)+(1/(G4-F4)))</f>
        <v>1.4460229490281789E-2</v>
      </c>
      <c r="N4" s="35">
        <f t="shared" ref="N4:N14" si="5">1/M4</f>
        <v>69.155195681511472</v>
      </c>
      <c r="O4" s="35">
        <f>SQRT(M4)</f>
        <v>0.12025069434428139</v>
      </c>
      <c r="P4" s="35">
        <f>1/O4</f>
        <v>8.3159602982164049</v>
      </c>
      <c r="Q4" s="35">
        <f>SQRT(N4)</f>
        <v>8.3159602982164049</v>
      </c>
      <c r="R4" s="40">
        <f>L4*Q4</f>
        <v>-18.422005600185919</v>
      </c>
      <c r="S4" s="62">
        <f t="shared" ref="S4:S14" si="6">N4^2</f>
        <v>4782.441089748143</v>
      </c>
      <c r="T4" s="62">
        <f t="shared" ref="T4:T14" si="7">L4*N4</f>
        <v>-153.19666718466635</v>
      </c>
      <c r="U4" s="18"/>
      <c r="V4" s="18"/>
      <c r="W4" s="63">
        <f>N4*((L4-($U$15))^2)</f>
        <v>68.68973476965229</v>
      </c>
      <c r="X4" s="63">
        <f>(N4/N$15)*100</f>
        <v>11.98110211879777</v>
      </c>
      <c r="Y4" s="18"/>
      <c r="Z4" s="18"/>
      <c r="AA4" s="18"/>
      <c r="AB4" s="19"/>
      <c r="AC4" s="63">
        <f>1/((1/N4)+$AB$15)</f>
        <v>0.552104621270049</v>
      </c>
      <c r="AD4" s="63">
        <f>(AC4/AC$15)*100</f>
        <v>9.1963473905251032</v>
      </c>
      <c r="AE4" s="18">
        <f t="shared" ref="AE4" si="8">L4*AC4</f>
        <v>-1.2230547116857691</v>
      </c>
      <c r="AF4" s="19"/>
      <c r="AG4" s="19"/>
      <c r="AH4" s="19"/>
    </row>
    <row r="5" spans="1:34" s="20" customFormat="1" ht="12.75" customHeight="1" thickBot="1">
      <c r="A5" s="16">
        <v>2</v>
      </c>
      <c r="B5" s="70" t="s">
        <v>39</v>
      </c>
      <c r="C5" s="17">
        <v>1</v>
      </c>
      <c r="D5" s="71">
        <v>388</v>
      </c>
      <c r="E5" s="71">
        <v>1271</v>
      </c>
      <c r="F5" s="71">
        <v>883</v>
      </c>
      <c r="G5" s="71">
        <v>1271</v>
      </c>
      <c r="H5" s="43">
        <v>75</v>
      </c>
      <c r="I5" s="50">
        <f>EXP(L5)</f>
        <v>0.1930821135093608</v>
      </c>
      <c r="J5" s="51">
        <f>EXP(L5-1.96*SQRT(M5))</f>
        <v>0.16308741262752821</v>
      </c>
      <c r="K5" s="52">
        <f>EXP(L5+1.96*SQRT(M5))</f>
        <v>0.22859337797200982</v>
      </c>
      <c r="L5" s="53">
        <f>LN((D5*(G5-F5))/(F5*(E5-D5)))</f>
        <v>-1.6446397219613731</v>
      </c>
      <c r="M5" s="34">
        <f>((1/D5)+(1/(E5-D5))+(1/F5)+(1/(G5-F5)))</f>
        <v>7.4196448377718879E-3</v>
      </c>
      <c r="N5" s="35">
        <f t="shared" si="5"/>
        <v>134.77734067663258</v>
      </c>
      <c r="O5" s="35">
        <f t="shared" ref="O5:O14" si="9">SQRT(M5)</f>
        <v>8.6137360290247392E-2</v>
      </c>
      <c r="P5" s="35">
        <f t="shared" ref="P5:P14" si="10">1/O5</f>
        <v>11.609364352824516</v>
      </c>
      <c r="Q5" s="35">
        <f t="shared" ref="Q5:Q14" si="11">SQRT(N5)</f>
        <v>11.609364352824516</v>
      </c>
      <c r="R5" s="40">
        <f t="shared" ref="R5:R14" si="12">L5*Q5</f>
        <v>-19.093221761377588</v>
      </c>
      <c r="S5" s="62">
        <f t="shared" si="6"/>
        <v>18164.931559865079</v>
      </c>
      <c r="T5" s="62">
        <f t="shared" si="7"/>
        <v>-221.66016809711027</v>
      </c>
      <c r="U5" s="18"/>
      <c r="V5" s="18"/>
      <c r="W5" s="63">
        <f t="shared" ref="W5:W14" si="13">N5*((L5-($U$15))^2)</f>
        <v>24.459971095437549</v>
      </c>
      <c r="X5" s="63">
        <f t="shared" ref="X5:X14" si="14">(N5/N$15)*100</f>
        <v>23.350105021515258</v>
      </c>
      <c r="Y5" s="18"/>
      <c r="Z5" s="18"/>
      <c r="AA5" s="18"/>
      <c r="AB5" s="19"/>
      <c r="AC5" s="63">
        <f t="shared" ref="AC5:AC10" si="15">1/((1/N5)+$AB$15)</f>
        <v>0.55425910362693998</v>
      </c>
      <c r="AD5" s="63">
        <f t="shared" ref="AD5:AD14" si="16">(AC5/AC$15)*100</f>
        <v>9.2322343717917121</v>
      </c>
      <c r="AE5" s="18">
        <f t="shared" ref="AE5:AE10" si="17">L5*AC5</f>
        <v>-0.9115565380835704</v>
      </c>
      <c r="AF5" s="19"/>
      <c r="AG5" s="19"/>
      <c r="AH5" s="19"/>
    </row>
    <row r="6" spans="1:34" s="20" customFormat="1" ht="12.75" customHeight="1" thickBot="1">
      <c r="A6" s="16">
        <v>3</v>
      </c>
      <c r="B6" s="70" t="s">
        <v>40</v>
      </c>
      <c r="C6" s="17">
        <v>1</v>
      </c>
      <c r="D6" s="72">
        <v>35</v>
      </c>
      <c r="E6" s="71">
        <v>97</v>
      </c>
      <c r="F6" s="72">
        <v>62</v>
      </c>
      <c r="G6" s="71">
        <v>97</v>
      </c>
      <c r="H6" s="43">
        <v>80</v>
      </c>
      <c r="I6" s="50">
        <f t="shared" ref="I6:I10" si="18">EXP(L6)</f>
        <v>0.31867845993756505</v>
      </c>
      <c r="J6" s="51">
        <f t="shared" ref="J6:J10" si="19">EXP(L6-1.96*SQRT(M6))</f>
        <v>0.17735314043893385</v>
      </c>
      <c r="K6" s="52">
        <f t="shared" ref="K6:K10" si="20">EXP(L6+1.96*SQRT(M6))</f>
        <v>0.57262003129369987</v>
      </c>
      <c r="L6" s="53">
        <f t="shared" ref="L6:L11" si="21">LN((D6*(G6-F6))/(F6*(E6-D6)))</f>
        <v>-1.1435726471113556</v>
      </c>
      <c r="M6" s="34">
        <f t="shared" ref="M6:M11" si="22">((1/D6)+(1/(E6-D6))+(1/F6)+(1/(G6-F6)))</f>
        <v>8.9400921658986165E-2</v>
      </c>
      <c r="N6" s="35">
        <f t="shared" ref="N6:N11" si="23">1/M6</f>
        <v>11.185567010309279</v>
      </c>
      <c r="O6" s="35">
        <f t="shared" ref="O6:O11" si="24">SQRT(M6)</f>
        <v>0.29899986899493142</v>
      </c>
      <c r="P6" s="35">
        <f t="shared" ref="P6:P11" si="25">1/O6</f>
        <v>3.3444830707165019</v>
      </c>
      <c r="Q6" s="35">
        <f t="shared" ref="Q6:Q11" si="26">SQRT(N6)</f>
        <v>3.3444830707165014</v>
      </c>
      <c r="R6" s="40">
        <f t="shared" ref="R6:R11" si="27">L6*Q6</f>
        <v>-3.8246593583983848</v>
      </c>
      <c r="S6" s="62">
        <f t="shared" ref="S6:S10" si="28">N6^2</f>
        <v>125.11690934211927</v>
      </c>
      <c r="T6" s="62">
        <f t="shared" ref="T6:T10" si="29">L6*N6</f>
        <v>-12.791508475420835</v>
      </c>
      <c r="U6" s="18"/>
      <c r="V6" s="18"/>
      <c r="W6" s="63">
        <f t="shared" si="13"/>
        <v>6.301505022437251E-2</v>
      </c>
      <c r="X6" s="63">
        <f t="shared" si="14"/>
        <v>1.937893737216331</v>
      </c>
      <c r="Y6" s="18"/>
      <c r="Z6" s="18"/>
      <c r="AA6" s="18"/>
      <c r="AB6" s="19"/>
      <c r="AC6" s="63">
        <f t="shared" si="15"/>
        <v>0.53016883153999739</v>
      </c>
      <c r="AD6" s="63">
        <f t="shared" si="16"/>
        <v>8.8309652964955081</v>
      </c>
      <c r="AE6" s="18">
        <f t="shared" si="17"/>
        <v>-0.60628657410012921</v>
      </c>
      <c r="AF6" s="19"/>
      <c r="AG6" s="19"/>
      <c r="AH6" s="19"/>
    </row>
    <row r="7" spans="1:34" s="20" customFormat="1" ht="12.75" customHeight="1" thickBot="1">
      <c r="A7" s="16">
        <v>4</v>
      </c>
      <c r="B7" s="70" t="s">
        <v>41</v>
      </c>
      <c r="C7" s="17">
        <v>1</v>
      </c>
      <c r="D7" s="71">
        <v>398</v>
      </c>
      <c r="E7" s="71">
        <v>462</v>
      </c>
      <c r="F7" s="71">
        <v>64</v>
      </c>
      <c r="G7" s="71">
        <v>462</v>
      </c>
      <c r="H7" s="43">
        <v>62</v>
      </c>
      <c r="I7" s="50">
        <f t="shared" si="18"/>
        <v>38.672851562500007</v>
      </c>
      <c r="J7" s="51">
        <f t="shared" si="19"/>
        <v>26.624601509156388</v>
      </c>
      <c r="K7" s="52">
        <f t="shared" si="20"/>
        <v>56.17321436569916</v>
      </c>
      <c r="L7" s="53">
        <f t="shared" si="21"/>
        <v>3.6551378438495319</v>
      </c>
      <c r="M7" s="34">
        <f t="shared" si="22"/>
        <v>3.6275125628140698E-2</v>
      </c>
      <c r="N7" s="35">
        <f t="shared" si="23"/>
        <v>27.567099567099572</v>
      </c>
      <c r="O7" s="35">
        <f t="shared" si="24"/>
        <v>0.19046029934907877</v>
      </c>
      <c r="P7" s="35">
        <f t="shared" si="25"/>
        <v>5.2504380357356446</v>
      </c>
      <c r="Q7" s="35">
        <f t="shared" si="26"/>
        <v>5.2504380357356446</v>
      </c>
      <c r="R7" s="40">
        <f t="shared" si="27"/>
        <v>19.191074761204355</v>
      </c>
      <c r="S7" s="62">
        <f t="shared" si="28"/>
        <v>759.94497854238136</v>
      </c>
      <c r="T7" s="62">
        <f t="shared" si="29"/>
        <v>100.76154887287369</v>
      </c>
      <c r="U7" s="18"/>
      <c r="V7" s="18"/>
      <c r="W7" s="63">
        <f t="shared" si="13"/>
        <v>654.81820978083067</v>
      </c>
      <c r="X7" s="63">
        <f t="shared" si="14"/>
        <v>4.7759858355919116</v>
      </c>
      <c r="Y7" s="18"/>
      <c r="Z7" s="18"/>
      <c r="AA7" s="18"/>
      <c r="AB7" s="19"/>
      <c r="AC7" s="63">
        <f t="shared" si="15"/>
        <v>0.54553415069423805</v>
      </c>
      <c r="AD7" s="63">
        <f t="shared" si="16"/>
        <v>9.0869037676925632</v>
      </c>
      <c r="AE7" s="18">
        <f t="shared" si="17"/>
        <v>1.994002519314823</v>
      </c>
      <c r="AF7" s="19"/>
      <c r="AG7" s="19"/>
      <c r="AH7" s="19"/>
    </row>
    <row r="8" spans="1:34" s="20" customFormat="1" ht="12.75" customHeight="1" thickBot="1">
      <c r="A8" s="16">
        <v>5</v>
      </c>
      <c r="B8" s="70" t="s">
        <v>42</v>
      </c>
      <c r="C8" s="17">
        <v>1</v>
      </c>
      <c r="D8" s="71">
        <v>90</v>
      </c>
      <c r="E8" s="71">
        <v>475</v>
      </c>
      <c r="F8" s="71">
        <v>385</v>
      </c>
      <c r="G8" s="71">
        <v>475</v>
      </c>
      <c r="H8" s="43">
        <v>65</v>
      </c>
      <c r="I8" s="50">
        <f t="shared" si="18"/>
        <v>5.4646652049249449E-2</v>
      </c>
      <c r="J8" s="51">
        <f t="shared" si="19"/>
        <v>3.9501925938747989E-2</v>
      </c>
      <c r="K8" s="52">
        <f t="shared" si="20"/>
        <v>7.5597746419307596E-2</v>
      </c>
      <c r="L8" s="53">
        <f t="shared" si="21"/>
        <v>-2.9068673279150383</v>
      </c>
      <c r="M8" s="34">
        <f t="shared" si="22"/>
        <v>2.7417027417027416E-2</v>
      </c>
      <c r="N8" s="35">
        <f t="shared" si="23"/>
        <v>36.473684210526315</v>
      </c>
      <c r="O8" s="35">
        <f t="shared" si="24"/>
        <v>0.16558087877840066</v>
      </c>
      <c r="P8" s="35">
        <f t="shared" si="25"/>
        <v>6.0393446838648241</v>
      </c>
      <c r="Q8" s="35">
        <f t="shared" si="26"/>
        <v>6.0393446838648241</v>
      </c>
      <c r="R8" s="40">
        <f t="shared" si="27"/>
        <v>-17.555573743544034</v>
      </c>
      <c r="S8" s="62">
        <f t="shared" si="28"/>
        <v>1330.3296398891966</v>
      </c>
      <c r="T8" s="62">
        <f t="shared" si="29"/>
        <v>-106.02416096026955</v>
      </c>
      <c r="U8" s="18"/>
      <c r="V8" s="18"/>
      <c r="W8" s="63">
        <f t="shared" si="13"/>
        <v>103.95530090529299</v>
      </c>
      <c r="X8" s="63">
        <f t="shared" si="14"/>
        <v>6.3190470487227239</v>
      </c>
      <c r="Y8" s="18"/>
      <c r="Z8" s="18"/>
      <c r="AA8" s="18"/>
      <c r="AB8" s="19"/>
      <c r="AC8" s="63">
        <f t="shared" si="15"/>
        <v>0.54818318843938452</v>
      </c>
      <c r="AD8" s="63">
        <f t="shared" si="16"/>
        <v>9.131028504955113</v>
      </c>
      <c r="AE8" s="18">
        <f t="shared" si="17"/>
        <v>-1.5934958001867396</v>
      </c>
      <c r="AF8" s="19"/>
      <c r="AG8" s="19"/>
      <c r="AH8" s="19"/>
    </row>
    <row r="9" spans="1:34" s="20" customFormat="1" ht="12.75" customHeight="1" thickBot="1">
      <c r="A9" s="16">
        <v>6</v>
      </c>
      <c r="B9" s="70" t="s">
        <v>43</v>
      </c>
      <c r="C9" s="17">
        <v>1</v>
      </c>
      <c r="D9" s="71">
        <v>151</v>
      </c>
      <c r="E9" s="71">
        <v>458</v>
      </c>
      <c r="F9" s="71">
        <v>307</v>
      </c>
      <c r="G9" s="71">
        <v>458</v>
      </c>
      <c r="H9" s="43">
        <v>78</v>
      </c>
      <c r="I9" s="50">
        <f t="shared" si="18"/>
        <v>0.24192299122537106</v>
      </c>
      <c r="J9" s="51">
        <f t="shared" si="19"/>
        <v>0.18366324443201401</v>
      </c>
      <c r="K9" s="52">
        <f t="shared" si="20"/>
        <v>0.3186632897857557</v>
      </c>
      <c r="L9" s="53">
        <f t="shared" si="21"/>
        <v>-1.4191358215445458</v>
      </c>
      <c r="M9" s="34">
        <f t="shared" si="22"/>
        <v>1.9759691093038809E-2</v>
      </c>
      <c r="N9" s="35">
        <f t="shared" si="23"/>
        <v>50.608078602620083</v>
      </c>
      <c r="O9" s="35">
        <f t="shared" si="24"/>
        <v>0.14056916835863692</v>
      </c>
      <c r="P9" s="35">
        <f t="shared" si="25"/>
        <v>7.1139355213988322</v>
      </c>
      <c r="Q9" s="35">
        <f t="shared" si="26"/>
        <v>7.1139355213988331</v>
      </c>
      <c r="R9" s="40">
        <f t="shared" si="27"/>
        <v>-10.09564073057526</v>
      </c>
      <c r="S9" s="62">
        <f t="shared" si="28"/>
        <v>2561.1776198489729</v>
      </c>
      <c r="T9" s="62">
        <f t="shared" si="29"/>
        <v>-71.819737204520194</v>
      </c>
      <c r="U9" s="18"/>
      <c r="V9" s="18"/>
      <c r="W9" s="63">
        <f t="shared" si="13"/>
        <v>2.0345759138802642</v>
      </c>
      <c r="X9" s="63">
        <f t="shared" si="14"/>
        <v>8.7678236146794628</v>
      </c>
      <c r="Y9" s="18"/>
      <c r="Z9" s="18"/>
      <c r="AA9" s="18"/>
      <c r="AB9" s="19"/>
      <c r="AC9" s="63">
        <f t="shared" si="15"/>
        <v>0.55049395454694217</v>
      </c>
      <c r="AD9" s="63">
        <f t="shared" si="16"/>
        <v>9.169518687874552</v>
      </c>
      <c r="AE9" s="18">
        <f t="shared" si="17"/>
        <v>-0.78122569044128065</v>
      </c>
      <c r="AF9" s="19"/>
      <c r="AG9" s="19"/>
      <c r="AH9" s="19"/>
    </row>
    <row r="10" spans="1:34" s="20" customFormat="1" ht="12.75" customHeight="1" thickBot="1">
      <c r="A10" s="16">
        <v>7</v>
      </c>
      <c r="B10" s="70" t="s">
        <v>44</v>
      </c>
      <c r="C10" s="17">
        <v>1</v>
      </c>
      <c r="D10" s="71">
        <v>120</v>
      </c>
      <c r="E10" s="71">
        <v>335</v>
      </c>
      <c r="F10" s="71">
        <v>215</v>
      </c>
      <c r="G10" s="71">
        <v>335</v>
      </c>
      <c r="H10" s="43">
        <v>70</v>
      </c>
      <c r="I10" s="50">
        <f t="shared" si="18"/>
        <v>0.31151974040021635</v>
      </c>
      <c r="J10" s="51">
        <f t="shared" si="19"/>
        <v>0.22715002826880179</v>
      </c>
      <c r="K10" s="52">
        <f t="shared" si="20"/>
        <v>0.42722666335827575</v>
      </c>
      <c r="L10" s="53">
        <f t="shared" si="21"/>
        <v>-1.1662925706912335</v>
      </c>
      <c r="M10" s="34">
        <f t="shared" si="22"/>
        <v>2.5968992248062012E-2</v>
      </c>
      <c r="N10" s="35">
        <f t="shared" si="23"/>
        <v>38.507462686567173</v>
      </c>
      <c r="O10" s="35">
        <f t="shared" si="24"/>
        <v>0.16114897532426947</v>
      </c>
      <c r="P10" s="35">
        <f t="shared" si="25"/>
        <v>6.2054381542778403</v>
      </c>
      <c r="Q10" s="35">
        <f t="shared" si="26"/>
        <v>6.2054381542778403</v>
      </c>
      <c r="R10" s="40">
        <f t="shared" si="27"/>
        <v>-7.2373564172181659</v>
      </c>
      <c r="S10" s="62">
        <f t="shared" si="28"/>
        <v>1482.8246825573631</v>
      </c>
      <c r="T10" s="62">
        <f t="shared" si="29"/>
        <v>-44.910967647513182</v>
      </c>
      <c r="U10" s="18"/>
      <c r="V10" s="18"/>
      <c r="W10" s="63">
        <f t="shared" si="13"/>
        <v>0.10547982107700853</v>
      </c>
      <c r="X10" s="63">
        <f t="shared" si="14"/>
        <v>6.6713981247095262</v>
      </c>
      <c r="Y10" s="18"/>
      <c r="Z10" s="18"/>
      <c r="AA10" s="18"/>
      <c r="AB10" s="19"/>
      <c r="AC10" s="63">
        <f t="shared" si="15"/>
        <v>0.54861867565469757</v>
      </c>
      <c r="AD10" s="63">
        <f t="shared" si="16"/>
        <v>9.1382823687371975</v>
      </c>
      <c r="AE10" s="18">
        <f t="shared" si="17"/>
        <v>-0.63984988555853728</v>
      </c>
      <c r="AF10" s="19"/>
      <c r="AG10" s="19"/>
      <c r="AH10" s="19"/>
    </row>
    <row r="11" spans="1:34" s="20" customFormat="1" ht="12.75" customHeight="1" thickBot="1">
      <c r="A11" s="16">
        <v>8</v>
      </c>
      <c r="B11" s="70" t="s">
        <v>45</v>
      </c>
      <c r="C11" s="17">
        <v>1</v>
      </c>
      <c r="D11" s="71">
        <v>423</v>
      </c>
      <c r="E11" s="71">
        <v>1055</v>
      </c>
      <c r="F11" s="71">
        <v>632</v>
      </c>
      <c r="G11" s="71">
        <v>1055</v>
      </c>
      <c r="H11" s="43">
        <v>65</v>
      </c>
      <c r="I11" s="50">
        <f>EXP(L11)</f>
        <v>0.44796757330556003</v>
      </c>
      <c r="J11" s="51">
        <f>EXP(L11-1.96*SQRT(M11))</f>
        <v>0.37637758806628446</v>
      </c>
      <c r="K11" s="52">
        <f>EXP(L11+1.96*SQRT(M11))</f>
        <v>0.53317453827227124</v>
      </c>
      <c r="L11" s="53">
        <f t="shared" si="21"/>
        <v>-0.80303443020115883</v>
      </c>
      <c r="M11" s="34">
        <f t="shared" si="22"/>
        <v>7.8926893497321716E-3</v>
      </c>
      <c r="N11" s="35">
        <f t="shared" si="23"/>
        <v>126.69952606635071</v>
      </c>
      <c r="O11" s="35">
        <f t="shared" si="24"/>
        <v>8.8840809033530144E-2</v>
      </c>
      <c r="P11" s="35">
        <f t="shared" si="25"/>
        <v>11.25608839989944</v>
      </c>
      <c r="Q11" s="35">
        <f t="shared" si="26"/>
        <v>11.25608839989944</v>
      </c>
      <c r="R11" s="40">
        <f t="shared" si="27"/>
        <v>-9.039026534507121</v>
      </c>
      <c r="S11" s="62">
        <f t="shared" si="6"/>
        <v>16052.769905437885</v>
      </c>
      <c r="T11" s="62">
        <f t="shared" si="7"/>
        <v>-101.74408172144882</v>
      </c>
      <c r="U11" s="18"/>
      <c r="V11" s="18"/>
      <c r="W11" s="63">
        <f t="shared" si="13"/>
        <v>21.883499436836139</v>
      </c>
      <c r="X11" s="63">
        <f t="shared" si="14"/>
        <v>21.950627790791756</v>
      </c>
      <c r="Y11" s="18"/>
      <c r="Z11" s="18"/>
      <c r="AA11" s="18"/>
      <c r="AB11" s="19"/>
      <c r="AC11" s="63">
        <f>1/((1/N11)+$AB$15)</f>
        <v>0.55411382095245765</v>
      </c>
      <c r="AD11" s="63">
        <f t="shared" si="16"/>
        <v>9.2298144138835703</v>
      </c>
      <c r="AE11" s="18">
        <f>L11*AC11</f>
        <v>-0.44497247647514376</v>
      </c>
      <c r="AF11" s="19"/>
      <c r="AG11" s="19"/>
      <c r="AH11" s="19"/>
    </row>
    <row r="12" spans="1:34" s="20" customFormat="1" ht="12.75" customHeight="1" thickBot="1">
      <c r="A12" s="16">
        <v>9</v>
      </c>
      <c r="B12" s="70" t="s">
        <v>46</v>
      </c>
      <c r="C12" s="17">
        <v>1</v>
      </c>
      <c r="D12" s="71">
        <v>184</v>
      </c>
      <c r="E12" s="71">
        <v>456</v>
      </c>
      <c r="F12" s="71">
        <v>272</v>
      </c>
      <c r="G12" s="71">
        <v>456</v>
      </c>
      <c r="H12" s="43">
        <v>80</v>
      </c>
      <c r="I12" s="50">
        <f>EXP(L12)</f>
        <v>0.45761245674740486</v>
      </c>
      <c r="J12" s="51">
        <f>EXP(L12-1.96*SQRT(M12))</f>
        <v>0.35122981891840704</v>
      </c>
      <c r="K12" s="52">
        <f>EXP(L12+1.96*SQRT(M12))</f>
        <v>0.59621691921050302</v>
      </c>
      <c r="L12" s="53">
        <f>LN((D12*(G12-F12))/(F12*(E12-D12)))</f>
        <v>-0.78173261737402333</v>
      </c>
      <c r="M12" s="34">
        <f>((1/D12)+(1/(E12-D12))+(1/F12)+(1/(G12-F12)))</f>
        <v>1.8222506393861894E-2</v>
      </c>
      <c r="N12" s="35">
        <f t="shared" si="5"/>
        <v>54.877192982456137</v>
      </c>
      <c r="O12" s="35">
        <f t="shared" si="9"/>
        <v>0.13499076410577834</v>
      </c>
      <c r="P12" s="35">
        <f t="shared" si="10"/>
        <v>7.4079142126820106</v>
      </c>
      <c r="Q12" s="35">
        <f t="shared" si="11"/>
        <v>7.4079142126820106</v>
      </c>
      <c r="R12" s="40">
        <f t="shared" si="12"/>
        <v>-5.7910081667621354</v>
      </c>
      <c r="S12" s="62">
        <f t="shared" si="6"/>
        <v>3011.5063096337331</v>
      </c>
      <c r="T12" s="62">
        <f t="shared" si="7"/>
        <v>-42.89929170431482</v>
      </c>
      <c r="U12" s="18"/>
      <c r="V12" s="18"/>
      <c r="W12" s="63">
        <f t="shared" si="13"/>
        <v>10.474920593799663</v>
      </c>
      <c r="X12" s="63">
        <f t="shared" si="14"/>
        <v>9.5074454874481393</v>
      </c>
      <c r="Y12" s="18"/>
      <c r="Z12" s="18"/>
      <c r="AA12" s="18"/>
      <c r="AB12" s="19"/>
      <c r="AC12" s="63">
        <f>1/((1/N12)+$AB$15)</f>
        <v>0.55096018305044536</v>
      </c>
      <c r="AD12" s="63">
        <f t="shared" si="16"/>
        <v>9.1772846059929645</v>
      </c>
      <c r="AE12" s="18">
        <f>L12*AC12</f>
        <v>-0.43070354596489568</v>
      </c>
      <c r="AF12" s="19"/>
      <c r="AG12" s="19"/>
      <c r="AH12" s="19"/>
    </row>
    <row r="13" spans="1:34" s="20" customFormat="1" ht="12.75" customHeight="1" thickBot="1">
      <c r="A13" s="16">
        <v>10</v>
      </c>
      <c r="B13" s="70" t="s">
        <v>47</v>
      </c>
      <c r="C13" s="17">
        <v>1</v>
      </c>
      <c r="D13" s="71">
        <v>34</v>
      </c>
      <c r="E13" s="71">
        <v>120</v>
      </c>
      <c r="F13" s="71">
        <v>86</v>
      </c>
      <c r="G13" s="71">
        <v>120</v>
      </c>
      <c r="H13" s="43">
        <v>95</v>
      </c>
      <c r="I13" s="50">
        <f>EXP(L13)</f>
        <v>0.15630070308274743</v>
      </c>
      <c r="J13" s="51">
        <f>EXP(L13-1.96*SQRT(M13))</f>
        <v>8.9143878627518103E-2</v>
      </c>
      <c r="K13" s="52">
        <f>EXP(L13+1.96*SQRT(M13))</f>
        <v>0.27405033481031227</v>
      </c>
      <c r="L13" s="53">
        <f>LN((D13*(G13-F13))/(F13*(E13-D13)))</f>
        <v>-1.8559735432746927</v>
      </c>
      <c r="M13" s="34">
        <f>((1/D13)+(1/(E13-D13))+(1/F13)+(1/(G13-F13)))</f>
        <v>8.2079343365253077E-2</v>
      </c>
      <c r="N13" s="35">
        <f t="shared" si="5"/>
        <v>12.183333333333334</v>
      </c>
      <c r="O13" s="35">
        <f t="shared" si="9"/>
        <v>0.28649492729410247</v>
      </c>
      <c r="P13" s="35">
        <f t="shared" si="10"/>
        <v>3.490463197533149</v>
      </c>
      <c r="Q13" s="35">
        <f t="shared" si="11"/>
        <v>3.490463197533149</v>
      </c>
      <c r="R13" s="40">
        <f t="shared" si="12"/>
        <v>-6.4782073483955118</v>
      </c>
      <c r="S13" s="62">
        <f t="shared" si="6"/>
        <v>148.43361111111111</v>
      </c>
      <c r="T13" s="62">
        <f t="shared" si="7"/>
        <v>-22.61194433556334</v>
      </c>
      <c r="U13" s="18"/>
      <c r="V13" s="18"/>
      <c r="W13" s="63">
        <f t="shared" si="13"/>
        <v>4.9489530256630747</v>
      </c>
      <c r="X13" s="63">
        <f t="shared" si="14"/>
        <v>2.1107562400122637</v>
      </c>
      <c r="Y13" s="18"/>
      <c r="Z13" s="18"/>
      <c r="AA13" s="18"/>
      <c r="AB13" s="19"/>
      <c r="AC13" s="63">
        <f>1/((1/N13)+$AB$15)</f>
        <v>0.53223479275660657</v>
      </c>
      <c r="AD13" s="63">
        <f t="shared" si="16"/>
        <v>8.8653777906339997</v>
      </c>
      <c r="AE13" s="18">
        <f>L13*AC13</f>
        <v>-0.98781369416655085</v>
      </c>
      <c r="AF13" s="19"/>
      <c r="AG13" s="19"/>
      <c r="AH13" s="19"/>
    </row>
    <row r="14" spans="1:34" ht="12.75" customHeight="1" thickBot="1">
      <c r="A14" s="16">
        <v>11</v>
      </c>
      <c r="B14" s="70" t="s">
        <v>48</v>
      </c>
      <c r="C14" s="17">
        <v>1</v>
      </c>
      <c r="D14" s="71">
        <v>43</v>
      </c>
      <c r="E14" s="71">
        <v>146</v>
      </c>
      <c r="F14" s="71">
        <v>103</v>
      </c>
      <c r="G14" s="71">
        <v>146</v>
      </c>
      <c r="H14" s="43">
        <v>72</v>
      </c>
      <c r="I14" s="50">
        <f t="shared" si="0"/>
        <v>0.17428598359883118</v>
      </c>
      <c r="J14" s="51">
        <f t="shared" si="1"/>
        <v>0.10536546585073854</v>
      </c>
      <c r="K14" s="52">
        <f t="shared" si="2"/>
        <v>0.28828804422544235</v>
      </c>
      <c r="L14" s="53">
        <f t="shared" si="3"/>
        <v>-1.7470577450721467</v>
      </c>
      <c r="M14" s="34">
        <f t="shared" si="4"/>
        <v>6.5929103635132075E-2</v>
      </c>
      <c r="N14" s="35">
        <f t="shared" si="5"/>
        <v>15.167808219178085</v>
      </c>
      <c r="O14" s="35">
        <f t="shared" si="9"/>
        <v>0.25676663263580818</v>
      </c>
      <c r="P14" s="35">
        <f t="shared" si="10"/>
        <v>3.8945870409040912</v>
      </c>
      <c r="Q14" s="35">
        <f t="shared" si="11"/>
        <v>3.8945870409040912</v>
      </c>
      <c r="R14" s="40">
        <f t="shared" si="12"/>
        <v>-6.8040684536691058</v>
      </c>
      <c r="S14" s="62">
        <f t="shared" si="6"/>
        <v>230.06240617376625</v>
      </c>
      <c r="T14" s="62">
        <f t="shared" si="7"/>
        <v>-26.499036825084037</v>
      </c>
      <c r="W14" s="63">
        <f t="shared" si="13"/>
        <v>4.2353965859120848</v>
      </c>
      <c r="X14" s="63">
        <f t="shared" si="14"/>
        <v>2.6278149805148652</v>
      </c>
      <c r="Y14" s="64"/>
      <c r="Z14" s="5"/>
      <c r="AA14" s="5"/>
      <c r="AC14" s="63">
        <f>1/((1/N14)+$AB$15)</f>
        <v>0.53684939960708045</v>
      </c>
      <c r="AD14" s="63">
        <f t="shared" si="16"/>
        <v>8.942242801417704</v>
      </c>
      <c r="AE14" s="18">
        <f>L14*AC14</f>
        <v>-0.93790690152088174</v>
      </c>
      <c r="AF14" s="9"/>
    </row>
    <row r="15" spans="1:34" ht="12.75" customHeight="1" thickBot="1">
      <c r="E15"/>
      <c r="I15" s="65"/>
      <c r="J15" s="66"/>
      <c r="K15" s="67"/>
      <c r="L15" s="4"/>
      <c r="M15" s="1"/>
      <c r="N15" s="68">
        <f>SUMIF(C4:C14, 1, N4:N14)</f>
        <v>577.20228903658472</v>
      </c>
      <c r="O15" s="4"/>
      <c r="P15" s="4"/>
      <c r="Q15" s="4"/>
      <c r="R15" s="4"/>
      <c r="S15" s="4">
        <f>SUMIF(C4:C14,1,S4:S14)</f>
        <v>48649.538712149755</v>
      </c>
      <c r="T15" s="4">
        <f>SUMIF(C4:C14,1,T4:T14)</f>
        <v>-703.39601528303774</v>
      </c>
      <c r="U15" s="5">
        <f>T15/N15</f>
        <v>-1.2186299823188236</v>
      </c>
      <c r="V15" s="5">
        <f>SQRT(1/N15)</f>
        <v>4.1623249054382715E-2</v>
      </c>
      <c r="W15" s="64">
        <f>SUMIF(C4:C14,1,W4:W14)</f>
        <v>895.66905697860614</v>
      </c>
      <c r="X15" s="64"/>
      <c r="Y15" s="21">
        <f>SUM(C4:C14)</f>
        <v>11</v>
      </c>
      <c r="Z15" s="22">
        <f>CHIDIST(W15,(Y15-1))</f>
        <v>5.4460577305813049E-186</v>
      </c>
      <c r="AA15" s="5">
        <f>((W15-(Y15-1))/W15)*100</f>
        <v>98.883516191378391</v>
      </c>
      <c r="AB15" s="33">
        <f>IF((W15-(Y15-1))/(N15-(S15/N15))&lt;0,0,(W15-(Y15-1))/(N15-(S15/N15)))</f>
        <v>1.7967906846926542</v>
      </c>
      <c r="AC15" s="5">
        <f>SUMIF(C4:C14,1,AC4:AC14)</f>
        <v>6.0035207221388394</v>
      </c>
      <c r="AD15" s="5"/>
      <c r="AE15" s="5">
        <f>SUMIF(C4:C14,1,AE4:AE14)</f>
        <v>-6.5628632988686757</v>
      </c>
      <c r="AF15" s="9">
        <f>(AE15^2)/AC15</f>
        <v>7.1743193157985337</v>
      </c>
      <c r="AG15" s="9">
        <f>AE15/AC15</f>
        <v>-1.0931690923739432</v>
      </c>
      <c r="AH15" s="9">
        <f>SQRT(1/AC15)</f>
        <v>0.40812856575143636</v>
      </c>
    </row>
    <row r="16" spans="1:34" ht="12.75" customHeight="1">
      <c r="H16" s="29" t="s">
        <v>17</v>
      </c>
      <c r="I16" s="54">
        <f>EXP(U15)</f>
        <v>0.29563491466519015</v>
      </c>
      <c r="J16" s="55">
        <f>EXP(U15-1.96*V15)</f>
        <v>0.27247414490431554</v>
      </c>
      <c r="K16" s="56">
        <f>EXP(U15+1.96*V15)</f>
        <v>0.32076438958928166</v>
      </c>
      <c r="AB16" s="41"/>
    </row>
    <row r="17" spans="1:34" ht="12.75" customHeight="1" thickBot="1">
      <c r="H17" s="29" t="s">
        <v>18</v>
      </c>
      <c r="I17" s="57">
        <f>EXP(AG15)</f>
        <v>0.33515267913419494</v>
      </c>
      <c r="J17" s="58">
        <f>EXP(AG15-1.96*AH15)</f>
        <v>0.1506040485392765</v>
      </c>
      <c r="K17" s="59">
        <f>EXP(AG15+1.96*AH15)</f>
        <v>0.74584527720404847</v>
      </c>
    </row>
    <row r="18" spans="1:34" ht="12" customHeight="1">
      <c r="I18" s="69"/>
      <c r="J18" s="69"/>
      <c r="K18" s="69"/>
    </row>
    <row r="19" spans="1:34" ht="12" customHeight="1" thickBot="1">
      <c r="I19" s="69"/>
      <c r="J19" s="69"/>
      <c r="K19" s="69"/>
    </row>
    <row r="20" spans="1:34" ht="12" customHeight="1">
      <c r="G20" s="45" t="s">
        <v>37</v>
      </c>
      <c r="H20" s="46" t="s">
        <v>17</v>
      </c>
      <c r="I20" s="60">
        <f>U15</f>
        <v>-1.2186299823188236</v>
      </c>
      <c r="J20" s="60">
        <f>U15-1.96*V15</f>
        <v>-1.3002115504654137</v>
      </c>
      <c r="K20" s="61">
        <f>U15+1.96*V15</f>
        <v>-1.1370484141722335</v>
      </c>
    </row>
    <row r="21" spans="1:34" ht="12" customHeight="1" thickBot="1">
      <c r="G21" s="47"/>
      <c r="H21" s="48" t="s">
        <v>18</v>
      </c>
      <c r="I21" s="58">
        <f>AG15</f>
        <v>-1.0931690923739432</v>
      </c>
      <c r="J21" s="58">
        <f>AG15-1.96*AH15</f>
        <v>-1.8931010812467584</v>
      </c>
      <c r="K21" s="59">
        <f>AG15+1.96*AH15</f>
        <v>-0.29323710350112797</v>
      </c>
    </row>
    <row r="22" spans="1:34" ht="12" customHeight="1">
      <c r="A22" s="24" t="s">
        <v>17</v>
      </c>
      <c r="B22" s="4">
        <f>EXP(U15)</f>
        <v>0.29563491466519015</v>
      </c>
      <c r="C22" s="4"/>
      <c r="G22" s="3"/>
      <c r="H22" s="23"/>
      <c r="I22" s="23"/>
      <c r="J22" s="23"/>
      <c r="L22" s="4"/>
      <c r="M22" s="2"/>
      <c r="T22" s="5"/>
      <c r="V22" s="6"/>
      <c r="W22" s="7"/>
      <c r="X22" s="7"/>
      <c r="Y22" s="6"/>
      <c r="AA22" s="5"/>
      <c r="AB22" s="8"/>
      <c r="AE22" s="8"/>
      <c r="AF22" s="9"/>
      <c r="AH22" s="2"/>
    </row>
    <row r="23" spans="1:34" ht="12" customHeight="1">
      <c r="A23" s="24" t="s">
        <v>23</v>
      </c>
      <c r="B23" s="4">
        <f>EXP(U15-1.96*V15)</f>
        <v>0.27247414490431554</v>
      </c>
      <c r="C23" s="4"/>
      <c r="G23" s="3"/>
      <c r="H23" s="23"/>
      <c r="I23" s="23"/>
      <c r="J23" s="23"/>
      <c r="L23" s="4"/>
      <c r="M23" s="2"/>
      <c r="T23" s="5"/>
      <c r="V23" s="6"/>
      <c r="W23" s="7"/>
      <c r="X23" s="7"/>
      <c r="Y23" s="6"/>
      <c r="AA23" s="5"/>
      <c r="AB23" s="8"/>
      <c r="AE23" s="8"/>
      <c r="AF23" s="9"/>
      <c r="AH23" s="2"/>
    </row>
    <row r="24" spans="1:34" ht="12" customHeight="1">
      <c r="A24" s="24" t="s">
        <v>24</v>
      </c>
      <c r="B24" s="4">
        <f>EXP(U15+1.96*V15)</f>
        <v>0.32076438958928166</v>
      </c>
      <c r="C24" s="4"/>
      <c r="G24" s="3"/>
      <c r="H24" s="23"/>
      <c r="I24" s="23"/>
      <c r="J24" s="23"/>
      <c r="L24" s="4"/>
      <c r="M24" s="2"/>
      <c r="T24" s="5"/>
      <c r="V24" s="6"/>
      <c r="W24" s="7"/>
      <c r="X24" s="7"/>
      <c r="Y24" s="6"/>
      <c r="AA24" s="5"/>
      <c r="AB24" s="8"/>
      <c r="AE24" s="8"/>
      <c r="AF24" s="9"/>
      <c r="AH24" s="2"/>
    </row>
    <row r="25" spans="1:34" ht="12" customHeight="1">
      <c r="A25" s="24"/>
      <c r="B25" s="4"/>
      <c r="C25" s="4"/>
      <c r="G25" s="3"/>
      <c r="H25" s="23"/>
      <c r="I25" s="23"/>
      <c r="J25" s="23"/>
      <c r="L25" s="4"/>
      <c r="M25" s="2"/>
      <c r="T25" s="5"/>
      <c r="V25" s="6"/>
      <c r="W25" s="7"/>
      <c r="X25" s="7"/>
      <c r="Y25" s="6"/>
      <c r="AA25" s="5"/>
      <c r="AB25" s="8"/>
      <c r="AE25" s="8"/>
      <c r="AF25" s="9"/>
      <c r="AH25" s="2"/>
    </row>
    <row r="26" spans="1:34" ht="12" customHeight="1">
      <c r="A26" s="24" t="s">
        <v>18</v>
      </c>
      <c r="B26" s="4">
        <f>EXP(AG15)</f>
        <v>0.33515267913419494</v>
      </c>
      <c r="C26" s="4"/>
      <c r="G26" s="3"/>
      <c r="H26" s="2"/>
      <c r="L26" s="4"/>
      <c r="M26" s="2"/>
      <c r="T26" s="5"/>
      <c r="V26" s="6"/>
      <c r="W26" s="7"/>
      <c r="X26" s="7"/>
      <c r="Y26" s="6"/>
      <c r="AA26" s="5"/>
      <c r="AB26" s="8"/>
      <c r="AE26" s="8"/>
      <c r="AF26" s="9"/>
      <c r="AH26" s="2"/>
    </row>
    <row r="27" spans="1:34" ht="12" customHeight="1">
      <c r="A27" s="24" t="s">
        <v>23</v>
      </c>
      <c r="B27" s="4">
        <f>EXP(AG15-1.96*AH15)</f>
        <v>0.1506040485392765</v>
      </c>
      <c r="C27" s="4"/>
      <c r="G27" s="3"/>
      <c r="H27" s="2"/>
      <c r="L27" s="4"/>
      <c r="M27" s="2"/>
      <c r="T27" s="5"/>
      <c r="V27" s="6"/>
      <c r="W27" s="7"/>
      <c r="X27" s="7"/>
      <c r="Y27" s="6"/>
      <c r="AA27" s="5"/>
      <c r="AB27" s="8"/>
      <c r="AE27" s="8"/>
      <c r="AF27" s="9"/>
      <c r="AH27" s="2"/>
    </row>
    <row r="28" spans="1:34" ht="12" customHeight="1">
      <c r="A28" s="24" t="s">
        <v>24</v>
      </c>
      <c r="B28" s="4">
        <f>EXP(AG15+1.96*AH15)</f>
        <v>0.74584527720404847</v>
      </c>
      <c r="C28" s="4"/>
      <c r="G28" s="3"/>
      <c r="H28" s="2"/>
      <c r="L28" s="4"/>
      <c r="M28" s="2"/>
      <c r="T28" s="5"/>
      <c r="V28" s="6"/>
      <c r="W28" s="7"/>
      <c r="X28" s="7"/>
      <c r="Y28" s="6"/>
      <c r="AA28" s="5"/>
      <c r="AB28" s="8"/>
      <c r="AE28" s="8"/>
      <c r="AF28" s="9"/>
      <c r="AH28" s="2"/>
    </row>
    <row r="29" spans="1:34" ht="12" customHeight="1">
      <c r="A29" s="25"/>
      <c r="B29" s="24"/>
      <c r="C29" s="24"/>
      <c r="L29" s="4"/>
    </row>
    <row r="30" spans="1:34" ht="12" customHeight="1">
      <c r="A30" s="24" t="s">
        <v>21</v>
      </c>
      <c r="B30" s="4">
        <f>Z15</f>
        <v>5.4460577305813049E-186</v>
      </c>
      <c r="C30" s="4"/>
      <c r="E30" s="49" t="str">
        <f>IF(B30&lt;0.1, "Heterogeneity is present", "Heterogeneity is NOT present")</f>
        <v>Heterogeneity is present</v>
      </c>
      <c r="G30" s="3"/>
      <c r="H30" s="2"/>
      <c r="L30" s="4"/>
      <c r="M30" s="2"/>
      <c r="T30" s="5"/>
      <c r="V30" s="6"/>
      <c r="W30" s="7"/>
      <c r="X30" s="7"/>
      <c r="Y30" s="6"/>
      <c r="AA30" s="5"/>
      <c r="AB30" s="8"/>
      <c r="AE30" s="8"/>
      <c r="AF30" s="9"/>
      <c r="AH30" s="2"/>
    </row>
    <row r="31" spans="1:34" ht="12" customHeight="1">
      <c r="A31" s="25"/>
      <c r="B31" s="4"/>
      <c r="C31" s="4"/>
      <c r="G31" s="3"/>
      <c r="H31" s="2"/>
      <c r="L31" s="4"/>
      <c r="M31" s="2"/>
      <c r="T31" s="5"/>
      <c r="V31" s="6"/>
      <c r="W31" s="7"/>
      <c r="X31" s="7"/>
      <c r="Y31" s="6"/>
      <c r="AA31" s="5"/>
      <c r="AB31" s="8"/>
      <c r="AE31" s="8"/>
      <c r="AF31" s="9"/>
      <c r="AH31" s="2"/>
    </row>
    <row r="32" spans="1:34" ht="12" customHeight="1">
      <c r="A32" s="24" t="s">
        <v>22</v>
      </c>
      <c r="B32" s="4" cm="1">
        <f t="array" ref="B32">TDIST(ABS(CORREL(_xlfn._xlws.FILTER(H4:H14,C4:C14=1),_xlfn._xlws.FILTER(L4:L14, C4:C14=1))*SQRT(Y15-2)/SQRT(1-CORREL(_xlfn._xlws.FILTER(H4:H14,C4:C14=1),_xlfn._xlws.FILTER(L4:L14, C4:C14=1))^2)),Y15-2,2)</f>
        <v>0.4681894838934727</v>
      </c>
      <c r="C32" s="4"/>
      <c r="G32" s="3"/>
      <c r="H32" s="2"/>
      <c r="L32" s="4"/>
      <c r="M32" s="2"/>
      <c r="T32" s="5"/>
      <c r="V32" s="6"/>
      <c r="W32" s="7"/>
      <c r="X32" s="7"/>
      <c r="Y32" s="6"/>
      <c r="AA32" s="5"/>
      <c r="AB32" s="8"/>
      <c r="AE32" s="8"/>
      <c r="AF32" s="9"/>
      <c r="AH32" s="2"/>
    </row>
    <row r="41" spans="2:11" ht="12" customHeight="1">
      <c r="B41"/>
      <c r="C41"/>
      <c r="D41"/>
      <c r="E41"/>
      <c r="F41"/>
      <c r="G41"/>
      <c r="H41"/>
      <c r="I41"/>
      <c r="J41"/>
      <c r="K41"/>
    </row>
    <row r="42" spans="2:11" ht="12" customHeight="1">
      <c r="B42"/>
      <c r="C42"/>
      <c r="D42"/>
      <c r="E42"/>
      <c r="F42"/>
      <c r="G42"/>
      <c r="H42"/>
      <c r="I42"/>
      <c r="J42"/>
      <c r="K42"/>
    </row>
    <row r="43" spans="2:11" ht="12" customHeight="1">
      <c r="B43"/>
      <c r="C43"/>
      <c r="D43"/>
      <c r="E43"/>
      <c r="F43"/>
      <c r="G43"/>
      <c r="H43"/>
      <c r="I43"/>
      <c r="J43"/>
      <c r="K43"/>
    </row>
    <row r="44" spans="2:11" ht="12" customHeight="1">
      <c r="B44"/>
      <c r="C44"/>
      <c r="D44"/>
      <c r="E44"/>
      <c r="F44"/>
      <c r="G44"/>
      <c r="H44"/>
      <c r="I44"/>
      <c r="J44"/>
      <c r="K44"/>
    </row>
    <row r="45" spans="2:11" ht="12" customHeight="1">
      <c r="B45"/>
      <c r="C45"/>
      <c r="D45"/>
      <c r="E45"/>
      <c r="F45"/>
      <c r="G45"/>
      <c r="H45"/>
      <c r="I45"/>
      <c r="J45"/>
      <c r="K45"/>
    </row>
    <row r="46" spans="2:11" ht="12" customHeight="1">
      <c r="B46"/>
      <c r="C46"/>
      <c r="D46"/>
      <c r="E46"/>
      <c r="F46"/>
      <c r="G46"/>
      <c r="H46"/>
      <c r="I46"/>
      <c r="J46"/>
      <c r="K46"/>
    </row>
    <row r="47" spans="2:11" ht="12" customHeight="1">
      <c r="B47"/>
      <c r="C47"/>
      <c r="D47"/>
      <c r="E47"/>
      <c r="F47"/>
      <c r="G47"/>
      <c r="H47"/>
      <c r="I47"/>
      <c r="J47"/>
      <c r="K47"/>
    </row>
    <row r="48" spans="2:11" ht="12" customHeight="1">
      <c r="B48"/>
      <c r="C48"/>
      <c r="D48"/>
      <c r="E48"/>
      <c r="F48"/>
      <c r="G48"/>
      <c r="H48"/>
      <c r="I48"/>
      <c r="J48"/>
      <c r="K48"/>
    </row>
    <row r="49" spans="2:11" ht="12" customHeight="1">
      <c r="B49"/>
      <c r="C49"/>
      <c r="D49"/>
      <c r="E49"/>
      <c r="F49"/>
      <c r="G49"/>
      <c r="H49"/>
      <c r="I49"/>
      <c r="J49"/>
      <c r="K49"/>
    </row>
    <row r="50" spans="2:11" ht="12" customHeight="1">
      <c r="B50"/>
      <c r="C50"/>
      <c r="D50"/>
      <c r="E50"/>
      <c r="F50"/>
      <c r="G50"/>
      <c r="H50"/>
      <c r="I50"/>
      <c r="J50"/>
      <c r="K50"/>
    </row>
    <row r="51" spans="2:11" ht="12" customHeight="1">
      <c r="B51"/>
      <c r="C51"/>
      <c r="D51"/>
      <c r="E51"/>
      <c r="F51"/>
      <c r="G51"/>
      <c r="H51"/>
      <c r="I51"/>
      <c r="J51"/>
      <c r="K51"/>
    </row>
    <row r="52" spans="2:11" ht="12" customHeight="1">
      <c r="B52"/>
      <c r="C52"/>
      <c r="D52"/>
      <c r="E52"/>
      <c r="F52"/>
      <c r="G52"/>
      <c r="H52"/>
      <c r="I52"/>
      <c r="J52"/>
      <c r="K52"/>
    </row>
    <row r="53" spans="2:11" ht="12" customHeight="1">
      <c r="B53"/>
      <c r="C53"/>
      <c r="D53"/>
      <c r="E53"/>
      <c r="F53"/>
      <c r="G53"/>
      <c r="H53"/>
      <c r="I53"/>
      <c r="J53"/>
      <c r="K53"/>
    </row>
    <row r="54" spans="2:11" ht="12" customHeight="1">
      <c r="B54"/>
      <c r="C54"/>
      <c r="D54"/>
      <c r="E54"/>
      <c r="F54"/>
      <c r="G54"/>
      <c r="H54"/>
      <c r="I54"/>
      <c r="J54"/>
      <c r="K54"/>
    </row>
    <row r="55" spans="2:11" ht="12" customHeight="1">
      <c r="B55"/>
      <c r="C55"/>
      <c r="D55"/>
      <c r="E55"/>
      <c r="F55"/>
      <c r="G55"/>
      <c r="H55"/>
      <c r="I55"/>
      <c r="J55"/>
      <c r="K55"/>
    </row>
    <row r="56" spans="2:11" ht="12" customHeight="1">
      <c r="B56"/>
      <c r="C56"/>
      <c r="D56"/>
      <c r="E56"/>
      <c r="F56"/>
      <c r="G56"/>
      <c r="H56"/>
      <c r="I56"/>
      <c r="J56"/>
      <c r="K56"/>
    </row>
    <row r="57" spans="2:11" ht="12" customHeight="1">
      <c r="B57"/>
      <c r="C57"/>
      <c r="D57"/>
      <c r="E57"/>
      <c r="F57"/>
      <c r="G57"/>
      <c r="H57"/>
      <c r="I57"/>
      <c r="J57"/>
      <c r="K57"/>
    </row>
    <row r="58" spans="2:11" ht="12" customHeight="1">
      <c r="B58"/>
      <c r="C58"/>
      <c r="D58"/>
      <c r="E58"/>
      <c r="F58"/>
      <c r="G58"/>
      <c r="H58"/>
      <c r="I58"/>
      <c r="J58"/>
      <c r="K58"/>
    </row>
    <row r="59" spans="2:11" ht="12" customHeight="1">
      <c r="B59"/>
      <c r="C59"/>
      <c r="D59"/>
      <c r="E59"/>
      <c r="F59"/>
      <c r="G59"/>
      <c r="H59"/>
      <c r="I59"/>
      <c r="J59"/>
      <c r="K59"/>
    </row>
    <row r="60" spans="2:11" ht="12" customHeight="1">
      <c r="B60"/>
      <c r="C60"/>
      <c r="D60"/>
      <c r="E60"/>
      <c r="F60"/>
      <c r="G60"/>
      <c r="H60"/>
      <c r="I60"/>
      <c r="J60"/>
      <c r="K60"/>
    </row>
    <row r="61" spans="2:11" ht="12" customHeight="1">
      <c r="B61"/>
      <c r="C61"/>
      <c r="D61"/>
      <c r="E61"/>
      <c r="F61"/>
      <c r="G61"/>
      <c r="H61"/>
      <c r="I61"/>
      <c r="J61"/>
      <c r="K61"/>
    </row>
    <row r="62" spans="2:11" ht="12" customHeight="1">
      <c r="B62"/>
      <c r="C62"/>
      <c r="D62"/>
      <c r="E62"/>
      <c r="F62"/>
      <c r="G62"/>
      <c r="H62"/>
      <c r="I62"/>
      <c r="J62"/>
      <c r="K62"/>
    </row>
    <row r="63" spans="2:11" ht="12" customHeight="1">
      <c r="B63"/>
      <c r="C63"/>
      <c r="D63"/>
      <c r="E63"/>
      <c r="F63"/>
      <c r="G63"/>
      <c r="H63"/>
      <c r="I63"/>
      <c r="J63"/>
      <c r="K63"/>
    </row>
    <row r="64" spans="2:11" ht="12" customHeight="1">
      <c r="B64"/>
      <c r="C64"/>
      <c r="D64"/>
      <c r="E64"/>
      <c r="F64"/>
      <c r="G64"/>
      <c r="H64"/>
      <c r="I64"/>
      <c r="J64"/>
      <c r="K64"/>
    </row>
    <row r="65" spans="2:11" ht="12" customHeight="1">
      <c r="B65"/>
      <c r="C65"/>
      <c r="D65"/>
      <c r="E65"/>
      <c r="F65"/>
      <c r="G65"/>
      <c r="H65"/>
      <c r="I65"/>
      <c r="J65"/>
      <c r="K65"/>
    </row>
    <row r="66" spans="2:11" ht="12" customHeight="1">
      <c r="B66"/>
      <c r="C66"/>
      <c r="D66"/>
      <c r="E66"/>
      <c r="F66"/>
      <c r="G66"/>
      <c r="H66"/>
      <c r="I66"/>
      <c r="J66"/>
      <c r="K66"/>
    </row>
    <row r="67" spans="2:11" ht="12" customHeight="1">
      <c r="B67"/>
      <c r="C67"/>
      <c r="D67"/>
      <c r="E67"/>
      <c r="F67"/>
      <c r="G67"/>
      <c r="H67"/>
      <c r="I67"/>
      <c r="J67"/>
      <c r="K67"/>
    </row>
    <row r="68" spans="2:11" ht="12" customHeight="1">
      <c r="B68"/>
      <c r="C68"/>
      <c r="D68"/>
      <c r="E68"/>
      <c r="F68"/>
      <c r="G68"/>
      <c r="H68"/>
      <c r="I68"/>
      <c r="J68"/>
      <c r="K68"/>
    </row>
    <row r="69" spans="2:11" ht="12" customHeight="1">
      <c r="B69"/>
      <c r="C69"/>
      <c r="D69"/>
      <c r="E69"/>
      <c r="F69"/>
      <c r="G69"/>
      <c r="H69"/>
      <c r="I69"/>
      <c r="J69"/>
      <c r="K69"/>
    </row>
    <row r="70" spans="2:11" ht="12" customHeight="1">
      <c r="B70"/>
      <c r="C70"/>
      <c r="D70"/>
      <c r="E70"/>
      <c r="F70"/>
      <c r="G70"/>
      <c r="H70"/>
      <c r="I70"/>
      <c r="J70"/>
      <c r="K70"/>
    </row>
    <row r="71" spans="2:11" ht="12" customHeight="1">
      <c r="B71"/>
      <c r="C71"/>
      <c r="D71"/>
      <c r="E71"/>
      <c r="F71"/>
      <c r="G71"/>
      <c r="H71"/>
      <c r="I71"/>
      <c r="J71"/>
      <c r="K71"/>
    </row>
    <row r="72" spans="2:11" ht="12" customHeight="1">
      <c r="B72"/>
      <c r="C72"/>
      <c r="D72"/>
      <c r="E72"/>
      <c r="F72"/>
      <c r="G72"/>
      <c r="H72"/>
      <c r="I72"/>
      <c r="J72"/>
      <c r="K72"/>
    </row>
    <row r="73" spans="2:11" ht="12" customHeight="1">
      <c r="B73"/>
      <c r="C73"/>
      <c r="D73"/>
      <c r="E73"/>
      <c r="F73"/>
      <c r="G73"/>
      <c r="H73"/>
      <c r="I73"/>
      <c r="J73"/>
      <c r="K73"/>
    </row>
    <row r="74" spans="2:11" ht="12" customHeight="1">
      <c r="B74"/>
      <c r="C74"/>
      <c r="D74"/>
      <c r="E74"/>
      <c r="F74"/>
      <c r="G74"/>
      <c r="H74"/>
      <c r="I74"/>
      <c r="J74"/>
      <c r="K74"/>
    </row>
    <row r="75" spans="2:11" ht="12" customHeight="1">
      <c r="B75"/>
      <c r="C75"/>
      <c r="D75"/>
      <c r="E75"/>
      <c r="F75"/>
      <c r="G75"/>
      <c r="H75"/>
      <c r="I75"/>
      <c r="J75"/>
      <c r="K75"/>
    </row>
    <row r="76" spans="2:11" ht="12" customHeight="1">
      <c r="B76"/>
      <c r="C76"/>
      <c r="D76"/>
      <c r="E76"/>
      <c r="F76"/>
      <c r="G76"/>
      <c r="H76"/>
      <c r="I76"/>
      <c r="J76"/>
      <c r="K76"/>
    </row>
  </sheetData>
  <mergeCells count="4">
    <mergeCell ref="D2:E2"/>
    <mergeCell ref="F2:G2"/>
    <mergeCell ref="I2:K2"/>
    <mergeCell ref="L2:R2"/>
  </mergeCells>
  <pageMargins left="0.75" right="0.75" top="1" bottom="1" header="0.5" footer="0.5"/>
  <pageSetup paperSize="9" orientation="portrait" verticalDpi="0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FDE0CAC38503FF47AD4F69038B864C8A" ma:contentTypeVersion="10" ma:contentTypeDescription="Δημιουργία νέου εγγράφου" ma:contentTypeScope="" ma:versionID="d10eee146359dbf45463a3f2e4e15185">
  <xsd:schema xmlns:xsd="http://www.w3.org/2001/XMLSchema" xmlns:xs="http://www.w3.org/2001/XMLSchema" xmlns:p="http://schemas.microsoft.com/office/2006/metadata/properties" xmlns:ns3="55971126-b8a1-464e-886d-e3c03614eb63" targetNamespace="http://schemas.microsoft.com/office/2006/metadata/properties" ma:root="true" ma:fieldsID="5ce2dc5a2f7778acb9aeb58ec40159b8" ns3:_="">
    <xsd:import namespace="55971126-b8a1-464e-886d-e3c03614eb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71126-b8a1-464e-886d-e3c03614eb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F9C67D-A63C-4A08-8D05-E86E95A023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971126-b8a1-464e-886d-e3c03614e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297D18-F408-4785-8BB7-F9D1B93D8AA9}">
  <ds:schemaRefs>
    <ds:schemaRef ds:uri="55971126-b8a1-464e-886d-e3c03614eb63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06B72A-AC9A-4651-9BCF-3111030C31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treatment vs control</vt:lpstr>
      <vt:lpstr>older vs younger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Jeruza</dc:creator>
  <cp:lastModifiedBy>becro</cp:lastModifiedBy>
  <cp:lastPrinted>2011-11-05T15:30:21Z</cp:lastPrinted>
  <dcterms:created xsi:type="dcterms:W3CDTF">2011-06-14T15:19:13Z</dcterms:created>
  <dcterms:modified xsi:type="dcterms:W3CDTF">2026-05-27T08:13:40Z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0x010100FDE0CAC38503FF47AD4F69038B864C8A</vt:lpwstr>
  </property>
</Properties>
</file>